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Ads52\140_上下水道課_専有\◇経営管理係\◎水道工水\_移行作業中（R7分はこっち）\◎水道\1　照会\11  経営比較分析（県市町村課）\R7（R6年度決算）\"/>
    </mc:Choice>
  </mc:AlternateContent>
  <xr:revisionPtr revIDLastSave="0" documentId="13_ncr:1_{A7CA0640-9FD4-4A10-BC3B-9B578850EDF2}" xr6:coauthVersionLast="36" xr6:coauthVersionMax="36" xr10:uidLastSave="{00000000-0000-0000-0000-000000000000}"/>
  <workbookProtection workbookAlgorithmName="SHA-512" workbookHashValue="wDWVAbPiVc1Ap1sn20nCn7Cumzjov9PGVlI+J9DRs+07YEI+OLmIFDsLtPDOM18yPrLkdzK8zieNgurPSquuvQ==" workbookSaltValue="IVMIBuky4W894MiepuV12Q==" workbookSpinCount="100000" lockStructure="1"/>
  <bookViews>
    <workbookView xWindow="0" yWindow="0" windowWidth="23040" windowHeight="921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E85" i="4"/>
  <c r="BB10" i="4"/>
  <c r="AT10" i="4"/>
  <c r="AL10" i="4"/>
  <c r="I10" i="4"/>
  <c r="B10" i="4"/>
  <c r="BB8" i="4"/>
  <c r="AT8" i="4"/>
  <c r="AL8" i="4"/>
  <c r="AD8" i="4"/>
  <c r="W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<sst xmlns="http://schemas.openxmlformats.org/spreadsheetml/2006/main" count="228" uniqueCount="114">
  <si>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</si>
  <si>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</si>
  <si>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</si>
  <si>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</si>
  <si>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</si>
  <si>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</si>
  <si>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</si>
  <si>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</si>
  <si>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</si>
  <si>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</si>
  <si>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</si>
  <si>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</si>
  <si>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</si>
  <si>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</si>
  <si>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</si>
  <si>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</si>
  <si>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</si>
  <si>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</si>
  <si>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</si>
  <si>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</si>
  <si>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</si>
  <si>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</si>
  <si>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</si>
  <si>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</si>
  <si>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</si>
  <si>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</si>
  <si>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</si>
  <si>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</si>
  <si>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</si>
  <si>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</si>
  <si>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</si>
  <si>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</si>
  <si>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</si>
  <si>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</si>
  <si>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</si>
  <si>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</si>
  <si>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</si>
  <si>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</si>
  <si>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</si>
  <si>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</si>
  <si>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</si>
  <si>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</si>
  <si>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</si>
  <si>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</si>
  <si>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</si>
  <si>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</si>
  <si>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</si>
  <si>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</si>
  <si>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</si>
  <si>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</si>
  <si>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</si>
  <si>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</si>
  <si>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</si>
  <si>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</si>
  <si>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</si>
  <si>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</si>
  <si>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</si>
  <si>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</si>
  <si>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</si>
  <si>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</si>
  <si>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</si>
  <si>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</si>
  <si>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</si>
  <si>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</si>
  <si>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</si>
  <si>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</si>
  <si>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</si>
  <si>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</si>
  <si>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</si>
  <si>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</si>
  <si>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</si>
  <si>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</si>
  <si>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</si>
  <si>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</si>
  <si>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</si>
  <si>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</si>
  <si>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</si>
  <si>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</si>
  <si>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</si>
  <si>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</si>
  <si>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</si>
  <si>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</si>
  <si>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</si>
  <si>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</si>
  <si>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</si>
  <si>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</si>
  <si>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</si>
  <si>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</si>
  <si>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</si>
  <si>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</si>
  <si>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</si>
  <si>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</si>
  <si>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</si>
  <si>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胎内市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</si>
  <si>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</si>
  <si>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</si>
  <si>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</si>
  <si>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</si>
  <si>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</si>
  <si>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</si>
  <si>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</si>
  <si>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</si>
  <si>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</si>
  <si>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</si>
  <si>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</si>
  <si>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</si>
  <si>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</si>
  <si>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</si>
  <si>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</si>
  <si>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</si>
  <si>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</si>
  <si>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単年度収支の状況から、概ね経営が維持されているところであるが、近年の物価高騰による経費の増加を踏まえ、更なる経営改善が必要であると考える。今後の経営では、人口減少を考慮した中長期的な経営戦略に基づき、継続した安定経営の維持に努めるとともに、料金の定期的な検証も必要である。
2.老朽化が進んでいると推測できるため、計画的に施設の更新が行えるよう、償却資産に見合った適正な起債利用や民間委託の活用等を視野に入れ、経費削減に努めることで、長期的な財源の確保を行っていくことが求められる。</t>
    <rPh sb="33" eb="35">
      <t>キンネン</t>
    </rPh>
    <rPh sb="43" eb="45">
      <t>ケイヒ</t>
    </rPh>
    <rPh sb="46" eb="48">
      <t>ゾウカ</t>
    </rPh>
    <rPh sb="49" eb="50">
      <t>フ</t>
    </rPh>
    <phoneticPr fontId="4"/>
  </si>
  <si>
    <t>①各年度100％を超えており、継続して黒字であることを示している。
②０％であり、利益の積立が可能な状況である。近年は積み上げられた利益を企業債の償還の財源として使用している。
③類似団体平均値と比べ低い数値となっているが、100％を超えていることから一概に支払能力が低いとは言えない。今後はこの水準を維持していく必要がある。
④企業債の償還により残高が減少するとともに、計画的な起債により新規借入額を抑えており、低下傾向にある。
⑤各年度100％を超えており、給水に係る費用は給水収益で賄えていると判断できるが、前年度と比べ減少している。近年の物価高騰のため動力費等の費用が増加傾向にあるためであり、今後も経費の必要性を判断しながら経費削減に努めていく必要がある。
⑥前年度と比べ増加した要因としては、動力費等の経常費用が増加傾向にある中で漏水等により有収水量が減少したためである。今後も経費の必要性を判断しながら経費削減に努めていく必要がある。
⑦将来の給水人口の減少を踏まえ、ダウンサイジング等の検討を行い、現在の水準を維持していく必要がある。
⑧類似団体平均値と比べ低い数値となっている。漏水等の影響により収益に結びつかない配水が生じていると考えられるため、今後は原因を特定し、老朽管の入替工事等の対策を講じる必要がある。</t>
    <rPh sb="261" eb="262">
      <t>クラ</t>
    </rPh>
    <rPh sb="263" eb="265">
      <t>ゲンショウ</t>
    </rPh>
    <rPh sb="280" eb="284">
      <t>ドウリョクヒトウ</t>
    </rPh>
    <rPh sb="285" eb="287">
      <t>ヒヨウ</t>
    </rPh>
    <rPh sb="339" eb="340">
      <t>クラ</t>
    </rPh>
    <rPh sb="341" eb="343">
      <t>ゾウカ</t>
    </rPh>
    <rPh sb="352" eb="355">
      <t>ドウリョクヒ</t>
    </rPh>
    <rPh sb="355" eb="356">
      <t>トウ</t>
    </rPh>
    <rPh sb="362" eb="364">
      <t>ゾウカ</t>
    </rPh>
    <rPh sb="364" eb="366">
      <t>ケイコウ</t>
    </rPh>
    <rPh sb="369" eb="370">
      <t>ナカ</t>
    </rPh>
    <rPh sb="371" eb="374">
      <t>ロウスイトウ</t>
    </rPh>
    <rPh sb="377" eb="379">
      <t>ユウシュウ</t>
    </rPh>
    <rPh sb="379" eb="381">
      <t>スイリョウ</t>
    </rPh>
    <rPh sb="382" eb="384">
      <t>ゲンショウ</t>
    </rPh>
    <phoneticPr fontId="4"/>
  </si>
  <si>
    <t>①機械設備等の短期更新が必要な資産が多く含まれている。前年度と比べ同程度となっているのは令和６年度に継続事業が終了したことに伴い管路の新規取得の資産が多かったためである。償却率は増加傾向にあり、老朽化が進んでいると推測できる。管路の更新と合わせて機械設備等の更新についても検討する必要がある。
②令和元年度から法定耐用年数を超える資産を保有している。今後も耐用年数に達する管路の増加が考えられるため、更新について計画的に進める必要がある。
③漏水に伴う布設替等を実施したものであり、老朽化に伴う更新は実施していない。</t>
    <rPh sb="31" eb="32">
      <t>クラ</t>
    </rPh>
    <rPh sb="44" eb="46">
      <t>レイワ</t>
    </rPh>
    <rPh sb="47" eb="49">
      <t>ネンド</t>
    </rPh>
    <rPh sb="50" eb="54">
      <t>ケイゾクジギョウ</t>
    </rPh>
    <rPh sb="55" eb="57">
      <t>シュウリョウ</t>
    </rPh>
    <rPh sb="62" eb="63">
      <t>トモナ</t>
    </rPh>
    <rPh sb="64" eb="66">
      <t>カンロ</t>
    </rPh>
    <rPh sb="67" eb="71">
      <t>シンキシュトク</t>
    </rPh>
    <rPh sb="72" eb="74">
      <t>シサン</t>
    </rPh>
    <rPh sb="75" eb="76">
      <t>オオ</t>
    </rPh>
    <rPh sb="85" eb="88">
      <t>ショウキャクリツ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</si>
</sst>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0.43</c:v>
                </c:pt>
                <c:pt idx="1">
                  <c:v>0.32</c:v>
                </c:pt>
                <c:pt idx="2">
                  <c:v>0.3</c:v>
                </c:pt>
                <c:pt idx="3">
                  <c:v>0.2</c:v>
                </c:pt>
                <c:pt idx="4">
                  <c:v>0.37</c:v>
                </c:pt>
              </c:numCache>
            </c:numRef>
          </c:val>
          <c:extLst>
            <c:ext xmlns:c16="http://schemas.microsoft.com/office/drawing/2014/chart" uri="{C3380CC4-5D6E-409C-BE32-E72D297353CC}">
              <c16:uniqueId val="{00000000-FF70-4D16-BE5A-DE8B04F9D36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FF70-4D16-BE5A-DE8B04F9D36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61.67</c:v>
                </c:pt>
                <c:pt idx="1">
                  <c:v>62.86</c:v>
                </c:pt>
                <c:pt idx="2">
                  <c:v>63.07</c:v>
                </c:pt>
                <c:pt idx="3">
                  <c:v>62.93</c:v>
                </c:pt>
                <c:pt idx="4">
                  <c:v>63.18</c:v>
                </c:pt>
              </c:numCache>
            </c:numRef>
          </c:val>
          <c:extLst>
            <c:ext xmlns:c16="http://schemas.microsoft.com/office/drawing/2014/chart" uri="{C3380CC4-5D6E-409C-BE32-E72D297353CC}">
              <c16:uniqueId val="{00000000-5553-4B37-9D2B-89942548F12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553-4B37-9D2B-89942548F12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75.25</c:v>
                </c:pt>
                <c:pt idx="1">
                  <c:v>75.510000000000005</c:v>
                </c:pt>
                <c:pt idx="2">
                  <c:v>75.42</c:v>
                </c:pt>
                <c:pt idx="3">
                  <c:v>74.319999999999993</c:v>
                </c:pt>
                <c:pt idx="4">
                  <c:v>73.67</c:v>
                </c:pt>
              </c:numCache>
            </c:numRef>
          </c:val>
          <c:extLst>
            <c:ext xmlns:c16="http://schemas.microsoft.com/office/drawing/2014/chart" uri="{C3380CC4-5D6E-409C-BE32-E72D297353CC}">
              <c16:uniqueId val="{00000000-E26D-414C-B17E-820E3BD4CC3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E26D-414C-B17E-820E3BD4CC3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131.72</c:v>
                </c:pt>
                <c:pt idx="1">
                  <c:v>125.57</c:v>
                </c:pt>
                <c:pt idx="2">
                  <c:v>123.55</c:v>
                </c:pt>
                <c:pt idx="3">
                  <c:v>125.24</c:v>
                </c:pt>
                <c:pt idx="4">
                  <c:v>119.63</c:v>
                </c:pt>
              </c:numCache>
            </c:numRef>
          </c:val>
          <c:extLst>
            <c:ext xmlns:c16="http://schemas.microsoft.com/office/drawing/2014/chart" uri="{C3380CC4-5D6E-409C-BE32-E72D297353CC}">
              <c16:uniqueId val="{00000000-E52C-4BE9-8F58-B3D8869F60A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52C-4BE9-8F58-B3D8869F60A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55.44</c:v>
                </c:pt>
                <c:pt idx="1">
                  <c:v>57.07</c:v>
                </c:pt>
                <c:pt idx="2">
                  <c:v>58.69</c:v>
                </c:pt>
                <c:pt idx="3">
                  <c:v>60.44</c:v>
                </c:pt>
                <c:pt idx="4">
                  <c:v>60.22</c:v>
                </c:pt>
              </c:numCache>
            </c:numRef>
          </c:val>
          <c:extLst>
            <c:ext xmlns:c16="http://schemas.microsoft.com/office/drawing/2014/chart" uri="{C3380CC4-5D6E-409C-BE32-E72D297353CC}">
              <c16:uniqueId val="{00000000-CF32-4EDC-9BAD-FD0F3C123B2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CF32-4EDC-9BAD-FD0F3C123B2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9.66</c:v>
                </c:pt>
                <c:pt idx="1">
                  <c:v>9.75</c:v>
                </c:pt>
                <c:pt idx="2">
                  <c:v>9.5</c:v>
                </c:pt>
                <c:pt idx="3">
                  <c:v>10.37</c:v>
                </c:pt>
                <c:pt idx="4">
                  <c:v>11.13</c:v>
                </c:pt>
              </c:numCache>
            </c:numRef>
          </c:val>
          <c:extLst>
            <c:ext xmlns:c16="http://schemas.microsoft.com/office/drawing/2014/chart" uri="{C3380CC4-5D6E-409C-BE32-E72D297353CC}">
              <c16:uniqueId val="{00000000-D3ED-43F1-9718-239E9F70D93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3ED-43F1-9718-239E9F70D93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51-486B-B49B-1DCBADC155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6951-486B-B49B-1DCBADC155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163.16</c:v>
                </c:pt>
                <c:pt idx="1">
                  <c:v>161.38999999999999</c:v>
                </c:pt>
                <c:pt idx="2">
                  <c:v>175.99</c:v>
                </c:pt>
                <c:pt idx="3">
                  <c:v>220.54</c:v>
                </c:pt>
                <c:pt idx="4">
                  <c:v>262.22000000000003</c:v>
                </c:pt>
              </c:numCache>
            </c:numRef>
          </c:val>
          <c:extLst>
            <c:ext xmlns:c16="http://schemas.microsoft.com/office/drawing/2014/chart" uri="{C3380CC4-5D6E-409C-BE32-E72D297353CC}">
              <c16:uniqueId val="{00000000-16E6-46F3-BC63-480592F71C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6E6-46F3-BC63-480592F71C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524.49</c:v>
                </c:pt>
                <c:pt idx="1">
                  <c:v>477.61</c:v>
                </c:pt>
                <c:pt idx="2">
                  <c:v>430.95</c:v>
                </c:pt>
                <c:pt idx="3">
                  <c:v>420.54</c:v>
                </c:pt>
                <c:pt idx="4">
                  <c:v>415.89</c:v>
                </c:pt>
              </c:numCache>
            </c:numRef>
          </c:val>
          <c:extLst>
            <c:ext xmlns:c16="http://schemas.microsoft.com/office/drawing/2014/chart" uri="{C3380CC4-5D6E-409C-BE32-E72D297353CC}">
              <c16:uniqueId val="{00000000-ED26-426E-B488-B6B35FA1D7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ED26-426E-B488-B6B35FA1D7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130.72999999999999</c:v>
                </c:pt>
                <c:pt idx="1">
                  <c:v>124.85</c:v>
                </c:pt>
                <c:pt idx="2">
                  <c:v>122.09</c:v>
                </c:pt>
                <c:pt idx="3">
                  <c:v>124.07</c:v>
                </c:pt>
                <c:pt idx="4">
                  <c:v>116.63</c:v>
                </c:pt>
              </c:numCache>
            </c:numRef>
          </c:val>
          <c:extLst>
            <c:ext xmlns:c16="http://schemas.microsoft.com/office/drawing/2014/chart" uri="{C3380CC4-5D6E-409C-BE32-E72D297353CC}">
              <c16:uniqueId val="{00000000-90A6-4CDD-AFB1-D4A26F786B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90A6-4CDD-AFB1-D4A26F786B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154.06</c:v>
                </c:pt>
                <c:pt idx="1">
                  <c:v>161.36000000000001</c:v>
                </c:pt>
                <c:pt idx="2">
                  <c:v>165.08</c:v>
                </c:pt>
                <c:pt idx="3">
                  <c:v>162.74</c:v>
                </c:pt>
                <c:pt idx="4">
                  <c:v>173.49</c:v>
                </c:pt>
              </c:numCache>
            </c:numRef>
          </c:val>
          <c:extLst>
            <c:ext xmlns:c16="http://schemas.microsoft.com/office/drawing/2014/chart" uri="{C3380CC4-5D6E-409C-BE32-E72D297353CC}">
              <c16:uniqueId val="{00000000-974A-4008-9E6F-462E5AD884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974A-4008-9E6F-462E5AD884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X13" zoomScale="90" zoomScaleNormal="90" workbookViewId="0">
      <selection activeCell="CC69" sqref="CC6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新潟県　胎内市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26791</v>
      </c>
      <c r="AM8" s="44"/>
      <c r="AN8" s="44"/>
      <c r="AO8" s="44"/>
      <c r="AP8" s="44"/>
      <c r="AQ8" s="44"/>
      <c r="AR8" s="44"/>
      <c r="AS8" s="44"/>
      <c r="AT8" s="45">
        <f>データ!$S$6</f>
        <v>264.89</v>
      </c>
      <c r="AU8" s="46"/>
      <c r="AV8" s="46"/>
      <c r="AW8" s="46"/>
      <c r="AX8" s="46"/>
      <c r="AY8" s="46"/>
      <c r="AZ8" s="46"/>
      <c r="BA8" s="46"/>
      <c r="BB8" s="47">
        <f>データ!$T$6</f>
        <v>101.14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61.7</v>
      </c>
      <c r="J10" s="46"/>
      <c r="K10" s="46"/>
      <c r="L10" s="46"/>
      <c r="M10" s="46"/>
      <c r="N10" s="46"/>
      <c r="O10" s="80"/>
      <c r="P10" s="47">
        <f>データ!$P$6</f>
        <v>81.2</v>
      </c>
      <c r="Q10" s="47"/>
      <c r="R10" s="47"/>
      <c r="S10" s="47"/>
      <c r="T10" s="47"/>
      <c r="U10" s="47"/>
      <c r="V10" s="47"/>
      <c r="W10" s="44">
        <f>データ!$Q$6</f>
        <v>4020</v>
      </c>
      <c r="X10" s="44"/>
      <c r="Y10" s="44"/>
      <c r="Z10" s="44"/>
      <c r="AA10" s="44"/>
      <c r="AB10" s="44"/>
      <c r="AC10" s="44"/>
      <c r="AD10" s="2"/>
      <c r="AE10" s="2"/>
      <c r="AF10" s="2"/>
      <c r="AG10" s="2"/>
      <c r="AH10" s="2"/>
      <c r="AI10" s="2"/>
      <c r="AJ10" s="2"/>
      <c r="AK10" s="2"/>
      <c r="AL10" s="44">
        <f>データ!$U$6</f>
        <v>21559</v>
      </c>
      <c r="AM10" s="44"/>
      <c r="AN10" s="44"/>
      <c r="AO10" s="44"/>
      <c r="AP10" s="44"/>
      <c r="AQ10" s="44"/>
      <c r="AR10" s="44"/>
      <c r="AS10" s="44"/>
      <c r="AT10" s="45">
        <f>データ!$V$6</f>
        <v>67.62</v>
      </c>
      <c r="AU10" s="46"/>
      <c r="AV10" s="46"/>
      <c r="AW10" s="46"/>
      <c r="AX10" s="46"/>
      <c r="AY10" s="46"/>
      <c r="AZ10" s="46"/>
      <c r="BA10" s="46"/>
      <c r="BB10" s="47">
        <f>データ!$W$6</f>
        <v>318.83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jfHLvp7M/Smw65QAvmy962n8Hp5xqE1RXmIrNUcwfxv/1638ADwXLwLY7MVXru2Yq9cd7u43JrNWwMFdkg/fA==" saltValue="rKT3oNrh5Y/cNMTp4LsRl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152277</v>
      </c>
      <c r="D6" s="20">
        <f t="shared" si="3"/>
        <v>46</v>
      </c>
      <c r="E6" s="20">
        <f t="shared" si="3"/>
        <v>1</v>
      </c>
      <c r="F6" s="20">
        <f t="shared" si="3"/>
        <v>0</v>
      </c>
      <c r="G6" s="20">
        <f t="shared" si="3"/>
        <v>1</v>
      </c>
      <c r="H6" s="20" t="str">
        <f t="shared" si="3"/>
        <v>新潟県　胎内市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61.7</v>
      </c>
      <c r="P6" s="21">
        <f t="shared" si="3"/>
        <v>81.2</v>
      </c>
      <c r="Q6" s="21">
        <f t="shared" si="3"/>
        <v>4020</v>
      </c>
      <c r="R6" s="21">
        <f t="shared" si="3"/>
        <v>26791</v>
      </c>
      <c r="S6" s="21">
        <f t="shared" si="3"/>
        <v>264.89</v>
      </c>
      <c r="T6" s="21">
        <f t="shared" si="3"/>
        <v>101.14</v>
      </c>
      <c r="U6" s="21">
        <f t="shared" si="3"/>
        <v>21559</v>
      </c>
      <c r="V6" s="21">
        <f t="shared" si="3"/>
        <v>67.62</v>
      </c>
      <c r="W6" s="21">
        <f t="shared" si="3"/>
        <v>318.83</v>
      </c>
      <c r="X6" s="22">
        <f>IF(X7="",NA(),X7)</f>
        <v>131.72</v>
      </c>
      <c r="Y6" s="22">
        <f t="shared" ref="Y6:AG6" si="4">IF(Y7="",NA(),Y7)</f>
        <v>125.57</v>
      </c>
      <c r="Z6" s="22">
        <f t="shared" si="4"/>
        <v>123.55</v>
      </c>
      <c r="AA6" s="22">
        <f t="shared" si="4"/>
        <v>125.24</v>
      </c>
      <c r="AB6" s="22">
        <f t="shared" si="4"/>
        <v>119.63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163.16</v>
      </c>
      <c r="AU6" s="22">
        <f t="shared" ref="AU6:BC6" si="6">IF(AU7="",NA(),AU7)</f>
        <v>161.38999999999999</v>
      </c>
      <c r="AV6" s="22">
        <f t="shared" si="6"/>
        <v>175.99</v>
      </c>
      <c r="AW6" s="22">
        <f t="shared" si="6"/>
        <v>220.54</v>
      </c>
      <c r="AX6" s="22">
        <f t="shared" si="6"/>
        <v>262.22000000000003</v>
      </c>
      <c r="AY6" s="22">
        <f t="shared" si="6"/>
        <v>367.55</v>
      </c>
      <c r="AZ6" s="22">
        <f t="shared" si="6"/>
        <v>378.56</v>
      </c>
      <c r="BA6" s="22">
        <f t="shared" si="6"/>
        <v>364.46</v>
      </c>
      <c r="BB6" s="22">
        <f t="shared" si="6"/>
        <v>338.89</v>
      </c>
      <c r="BC6" s="22">
        <f t="shared" si="6"/>
        <v>352.34</v>
      </c>
      <c r="BD6" s="21" t="str">
        <f>IF(BD7="","",IF(BD7="-","【-】","【"&amp;SUBSTITUTE(TEXT(BD7,"#,##0.00"),"-","△")&amp;"】"))</f>
        <v>【239.69】</v>
      </c>
      <c r="BE6" s="22">
        <f>IF(BE7="",NA(),BE7)</f>
        <v>524.49</v>
      </c>
      <c r="BF6" s="22">
        <f t="shared" ref="BF6:BN6" si="7">IF(BF7="",NA(),BF7)</f>
        <v>477.61</v>
      </c>
      <c r="BG6" s="22">
        <f t="shared" si="7"/>
        <v>430.95</v>
      </c>
      <c r="BH6" s="22">
        <f t="shared" si="7"/>
        <v>420.54</v>
      </c>
      <c r="BI6" s="22">
        <f t="shared" si="7"/>
        <v>415.89</v>
      </c>
      <c r="BJ6" s="22">
        <f t="shared" si="7"/>
        <v>418.68</v>
      </c>
      <c r="BK6" s="22">
        <f t="shared" si="7"/>
        <v>395.68</v>
      </c>
      <c r="BL6" s="22">
        <f t="shared" si="7"/>
        <v>403.72</v>
      </c>
      <c r="BM6" s="22">
        <f t="shared" si="7"/>
        <v>400.21</v>
      </c>
      <c r="BN6" s="22">
        <f t="shared" si="7"/>
        <v>391.13</v>
      </c>
      <c r="BO6" s="21" t="str">
        <f>IF(BO7="","",IF(BO7="-","【-】","【"&amp;SUBSTITUTE(TEXT(BO7,"#,##0.00"),"-","△")&amp;"】"))</f>
        <v>【264.86】</v>
      </c>
      <c r="BP6" s="22">
        <f>IF(BP7="",NA(),BP7)</f>
        <v>130.72999999999999</v>
      </c>
      <c r="BQ6" s="22">
        <f t="shared" ref="BQ6:BY6" si="8">IF(BQ7="",NA(),BQ7)</f>
        <v>124.85</v>
      </c>
      <c r="BR6" s="22">
        <f t="shared" si="8"/>
        <v>122.09</v>
      </c>
      <c r="BS6" s="22">
        <f t="shared" si="8"/>
        <v>124.07</v>
      </c>
      <c r="BT6" s="22">
        <f t="shared" si="8"/>
        <v>116.63</v>
      </c>
      <c r="BU6" s="22">
        <f t="shared" si="8"/>
        <v>94.78</v>
      </c>
      <c r="BV6" s="22">
        <f t="shared" si="8"/>
        <v>97.59</v>
      </c>
      <c r="BW6" s="22">
        <f t="shared" si="8"/>
        <v>92.17</v>
      </c>
      <c r="BX6" s="22">
        <f t="shared" si="8"/>
        <v>92.83</v>
      </c>
      <c r="BY6" s="22">
        <f t="shared" si="8"/>
        <v>92.16</v>
      </c>
      <c r="BZ6" s="21" t="str">
        <f>IF(BZ7="","",IF(BZ7="-","【-】","【"&amp;SUBSTITUTE(TEXT(BZ7,"#,##0.00"),"-","△")&amp;"】"))</f>
        <v>【97.59】</v>
      </c>
      <c r="CA6" s="22">
        <f>IF(CA7="",NA(),CA7)</f>
        <v>154.06</v>
      </c>
      <c r="CB6" s="22">
        <f t="shared" ref="CB6:CJ6" si="9">IF(CB7="",NA(),CB7)</f>
        <v>161.36000000000001</v>
      </c>
      <c r="CC6" s="22">
        <f t="shared" si="9"/>
        <v>165.08</v>
      </c>
      <c r="CD6" s="22">
        <f t="shared" si="9"/>
        <v>162.74</v>
      </c>
      <c r="CE6" s="22">
        <f t="shared" si="9"/>
        <v>173.49</v>
      </c>
      <c r="CF6" s="22">
        <f t="shared" si="9"/>
        <v>181.3</v>
      </c>
      <c r="CG6" s="22">
        <f t="shared" si="9"/>
        <v>181.71</v>
      </c>
      <c r="CH6" s="22">
        <f t="shared" si="9"/>
        <v>188.51</v>
      </c>
      <c r="CI6" s="22">
        <f t="shared" si="9"/>
        <v>189.43</v>
      </c>
      <c r="CJ6" s="22">
        <f t="shared" si="9"/>
        <v>196.75</v>
      </c>
      <c r="CK6" s="21" t="str">
        <f>IF(CK7="","",IF(CK7="-","【-】","【"&amp;SUBSTITUTE(TEXT(CK7,"#,##0.00"),"-","△")&amp;"】"))</f>
        <v>【181.66】</v>
      </c>
      <c r="CL6" s="22">
        <f>IF(CL7="",NA(),CL7)</f>
        <v>61.67</v>
      </c>
      <c r="CM6" s="22">
        <f t="shared" ref="CM6:CU6" si="10">IF(CM7="",NA(),CM7)</f>
        <v>62.86</v>
      </c>
      <c r="CN6" s="22">
        <f t="shared" si="10"/>
        <v>63.07</v>
      </c>
      <c r="CO6" s="22">
        <f t="shared" si="10"/>
        <v>62.93</v>
      </c>
      <c r="CP6" s="22">
        <f t="shared" si="10"/>
        <v>63.18</v>
      </c>
      <c r="CQ6" s="22">
        <f t="shared" si="10"/>
        <v>55.89</v>
      </c>
      <c r="CR6" s="22">
        <f t="shared" si="10"/>
        <v>55.72</v>
      </c>
      <c r="CS6" s="22">
        <f t="shared" si="10"/>
        <v>55.31</v>
      </c>
      <c r="CT6" s="22">
        <f t="shared" si="10"/>
        <v>55.14</v>
      </c>
      <c r="CU6" s="22">
        <f t="shared" si="10"/>
        <v>54.99</v>
      </c>
      <c r="CV6" s="21" t="str">
        <f>IF(CV7="","",IF(CV7="-","【-】","【"&amp;SUBSTITUTE(TEXT(CV7,"#,##0.00"),"-","△")&amp;"】"))</f>
        <v>【60.21】</v>
      </c>
      <c r="CW6" s="22">
        <f>IF(CW7="",NA(),CW7)</f>
        <v>75.25</v>
      </c>
      <c r="CX6" s="22">
        <f t="shared" ref="CX6:DF6" si="11">IF(CX7="",NA(),CX7)</f>
        <v>75.510000000000005</v>
      </c>
      <c r="CY6" s="22">
        <f t="shared" si="11"/>
        <v>75.42</v>
      </c>
      <c r="CZ6" s="22">
        <f t="shared" si="11"/>
        <v>74.319999999999993</v>
      </c>
      <c r="DA6" s="22">
        <f t="shared" si="11"/>
        <v>73.67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55.44</v>
      </c>
      <c r="DI6" s="22">
        <f t="shared" ref="DI6:DQ6" si="12">IF(DI7="",NA(),DI7)</f>
        <v>57.07</v>
      </c>
      <c r="DJ6" s="22">
        <f t="shared" si="12"/>
        <v>58.69</v>
      </c>
      <c r="DK6" s="22">
        <f t="shared" si="12"/>
        <v>60.44</v>
      </c>
      <c r="DL6" s="22">
        <f t="shared" si="12"/>
        <v>60.22</v>
      </c>
      <c r="DM6" s="22">
        <f t="shared" si="12"/>
        <v>50.63</v>
      </c>
      <c r="DN6" s="22">
        <f t="shared" si="12"/>
        <v>51.29</v>
      </c>
      <c r="DO6" s="22">
        <f t="shared" si="12"/>
        <v>52.2</v>
      </c>
      <c r="DP6" s="22">
        <f t="shared" si="12"/>
        <v>52.7</v>
      </c>
      <c r="DQ6" s="22">
        <f t="shared" si="12"/>
        <v>53.48</v>
      </c>
      <c r="DR6" s="21" t="str">
        <f>IF(DR7="","",IF(DR7="-","【-】","【"&amp;SUBSTITUTE(TEXT(DR7,"#,##0.00"),"-","△")&amp;"】"))</f>
        <v>【52.41】</v>
      </c>
      <c r="DS6" s="22">
        <f>IF(DS7="",NA(),DS7)</f>
        <v>9.66</v>
      </c>
      <c r="DT6" s="22">
        <f t="shared" ref="DT6:EB6" si="13">IF(DT7="",NA(),DT7)</f>
        <v>9.75</v>
      </c>
      <c r="DU6" s="22">
        <f t="shared" si="13"/>
        <v>9.5</v>
      </c>
      <c r="DV6" s="22">
        <f t="shared" si="13"/>
        <v>10.37</v>
      </c>
      <c r="DW6" s="22">
        <f t="shared" si="13"/>
        <v>11.13</v>
      </c>
      <c r="DX6" s="22">
        <f t="shared" si="13"/>
        <v>18.28</v>
      </c>
      <c r="DY6" s="22">
        <f t="shared" si="13"/>
        <v>19.61</v>
      </c>
      <c r="DZ6" s="22">
        <f t="shared" si="13"/>
        <v>20.73</v>
      </c>
      <c r="EA6" s="22">
        <f t="shared" si="13"/>
        <v>22.86</v>
      </c>
      <c r="EB6" s="22">
        <f t="shared" si="13"/>
        <v>24.31</v>
      </c>
      <c r="EC6" s="21" t="str">
        <f>IF(EC7="","",IF(EC7="-","【-】","【"&amp;SUBSTITUTE(TEXT(EC7,"#,##0.00"),"-","△")&amp;"】"))</f>
        <v>【26.78】</v>
      </c>
      <c r="ED6" s="22">
        <f>IF(ED7="",NA(),ED7)</f>
        <v>0.43</v>
      </c>
      <c r="EE6" s="22">
        <f t="shared" ref="EE6:EM6" si="14">IF(EE7="",NA(),EE7)</f>
        <v>0.32</v>
      </c>
      <c r="EF6" s="22">
        <f t="shared" si="14"/>
        <v>0.3</v>
      </c>
      <c r="EG6" s="22">
        <f t="shared" si="14"/>
        <v>0.2</v>
      </c>
      <c r="EH6" s="22">
        <f t="shared" si="14"/>
        <v>0.37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152277</v>
      </c>
      <c r="D7" s="24">
        <v>46</v>
      </c>
      <c r="E7" s="24">
        <v>1</v>
      </c>
      <c r="F7" s="24">
        <v>0</v>
      </c>
      <c r="G7" s="24">
        <v>1</v>
      </c>
      <c r="H7" s="24" t="s">
        <v>93</v>
      </c>
      <c r="I7" s="24" t="s">
        <v>94</v>
      </c>
      <c r="J7" s="24" t="s">
        <v>95</v>
      </c>
      <c r="K7" s="24" t="s">
        <v>96</v>
      </c>
      <c r="L7" s="24" t="s">
        <v>97</v>
      </c>
      <c r="M7" s="24" t="s">
        <v>98</v>
      </c>
      <c r="N7" s="25" t="s">
        <v>99</v>
      </c>
      <c r="O7" s="25">
        <v>61.7</v>
      </c>
      <c r="P7" s="25">
        <v>81.2</v>
      </c>
      <c r="Q7" s="25">
        <v>4020</v>
      </c>
      <c r="R7" s="25">
        <v>26791</v>
      </c>
      <c r="S7" s="25">
        <v>264.89</v>
      </c>
      <c r="T7" s="25">
        <v>101.14</v>
      </c>
      <c r="U7" s="25">
        <v>21559</v>
      </c>
      <c r="V7" s="25">
        <v>67.62</v>
      </c>
      <c r="W7" s="25">
        <v>318.83</v>
      </c>
      <c r="X7" s="25">
        <v>131.72</v>
      </c>
      <c r="Y7" s="25">
        <v>125.57</v>
      </c>
      <c r="Z7" s="25">
        <v>123.55</v>
      </c>
      <c r="AA7" s="25">
        <v>125.24</v>
      </c>
      <c r="AB7" s="25">
        <v>119.63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163.16</v>
      </c>
      <c r="AU7" s="25">
        <v>161.38999999999999</v>
      </c>
      <c r="AV7" s="25">
        <v>175.99</v>
      </c>
      <c r="AW7" s="25">
        <v>220.54</v>
      </c>
      <c r="AX7" s="25">
        <v>262.22000000000003</v>
      </c>
      <c r="AY7" s="25">
        <v>367.55</v>
      </c>
      <c r="AZ7" s="25">
        <v>378.56</v>
      </c>
      <c r="BA7" s="25">
        <v>364.46</v>
      </c>
      <c r="BB7" s="25">
        <v>338.89</v>
      </c>
      <c r="BC7" s="25">
        <v>352.34</v>
      </c>
      <c r="BD7" s="25">
        <v>239.69</v>
      </c>
      <c r="BE7" s="25">
        <v>524.49</v>
      </c>
      <c r="BF7" s="25">
        <v>477.61</v>
      </c>
      <c r="BG7" s="25">
        <v>430.95</v>
      </c>
      <c r="BH7" s="25">
        <v>420.54</v>
      </c>
      <c r="BI7" s="25">
        <v>415.89</v>
      </c>
      <c r="BJ7" s="25">
        <v>418.68</v>
      </c>
      <c r="BK7" s="25">
        <v>395.68</v>
      </c>
      <c r="BL7" s="25">
        <v>403.72</v>
      </c>
      <c r="BM7" s="25">
        <v>400.21</v>
      </c>
      <c r="BN7" s="25">
        <v>391.13</v>
      </c>
      <c r="BO7" s="25">
        <v>264.86</v>
      </c>
      <c r="BP7" s="25">
        <v>130.72999999999999</v>
      </c>
      <c r="BQ7" s="25">
        <v>124.85</v>
      </c>
      <c r="BR7" s="25">
        <v>122.09</v>
      </c>
      <c r="BS7" s="25">
        <v>124.07</v>
      </c>
      <c r="BT7" s="25">
        <v>116.63</v>
      </c>
      <c r="BU7" s="25">
        <v>94.78</v>
      </c>
      <c r="BV7" s="25">
        <v>97.59</v>
      </c>
      <c r="BW7" s="25">
        <v>92.17</v>
      </c>
      <c r="BX7" s="25">
        <v>92.83</v>
      </c>
      <c r="BY7" s="25">
        <v>92.16</v>
      </c>
      <c r="BZ7" s="25">
        <v>97.59</v>
      </c>
      <c r="CA7" s="25">
        <v>154.06</v>
      </c>
      <c r="CB7" s="25">
        <v>161.36000000000001</v>
      </c>
      <c r="CC7" s="25">
        <v>165.08</v>
      </c>
      <c r="CD7" s="25">
        <v>162.74</v>
      </c>
      <c r="CE7" s="25">
        <v>173.49</v>
      </c>
      <c r="CF7" s="25">
        <v>181.3</v>
      </c>
      <c r="CG7" s="25">
        <v>181.71</v>
      </c>
      <c r="CH7" s="25">
        <v>188.51</v>
      </c>
      <c r="CI7" s="25">
        <v>189.43</v>
      </c>
      <c r="CJ7" s="25">
        <v>196.75</v>
      </c>
      <c r="CK7" s="25">
        <v>181.66</v>
      </c>
      <c r="CL7" s="25">
        <v>61.67</v>
      </c>
      <c r="CM7" s="25">
        <v>62.86</v>
      </c>
      <c r="CN7" s="25">
        <v>63.07</v>
      </c>
      <c r="CO7" s="25">
        <v>62.93</v>
      </c>
      <c r="CP7" s="25">
        <v>63.18</v>
      </c>
      <c r="CQ7" s="25">
        <v>55.89</v>
      </c>
      <c r="CR7" s="25">
        <v>55.72</v>
      </c>
      <c r="CS7" s="25">
        <v>55.31</v>
      </c>
      <c r="CT7" s="25">
        <v>55.14</v>
      </c>
      <c r="CU7" s="25">
        <v>54.99</v>
      </c>
      <c r="CV7" s="25">
        <v>60.21</v>
      </c>
      <c r="CW7" s="25">
        <v>75.25</v>
      </c>
      <c r="CX7" s="25">
        <v>75.510000000000005</v>
      </c>
      <c r="CY7" s="25">
        <v>75.42</v>
      </c>
      <c r="CZ7" s="25">
        <v>74.319999999999993</v>
      </c>
      <c r="DA7" s="25">
        <v>73.67</v>
      </c>
      <c r="DB7" s="25">
        <v>81.27</v>
      </c>
      <c r="DC7" s="25">
        <v>81.260000000000005</v>
      </c>
      <c r="DD7" s="25">
        <v>80.36</v>
      </c>
      <c r="DE7" s="25">
        <v>80.13</v>
      </c>
      <c r="DF7" s="25">
        <v>79.34</v>
      </c>
      <c r="DG7" s="25">
        <v>89.21</v>
      </c>
      <c r="DH7" s="25">
        <v>55.44</v>
      </c>
      <c r="DI7" s="25">
        <v>57.07</v>
      </c>
      <c r="DJ7" s="25">
        <v>58.69</v>
      </c>
      <c r="DK7" s="25">
        <v>60.44</v>
      </c>
      <c r="DL7" s="25">
        <v>60.22</v>
      </c>
      <c r="DM7" s="25">
        <v>50.63</v>
      </c>
      <c r="DN7" s="25">
        <v>51.29</v>
      </c>
      <c r="DO7" s="25">
        <v>52.2</v>
      </c>
      <c r="DP7" s="25">
        <v>52.7</v>
      </c>
      <c r="DQ7" s="25">
        <v>53.48</v>
      </c>
      <c r="DR7" s="25">
        <v>52.41</v>
      </c>
      <c r="DS7" s="25">
        <v>9.66</v>
      </c>
      <c r="DT7" s="25">
        <v>9.75</v>
      </c>
      <c r="DU7" s="25">
        <v>9.5</v>
      </c>
      <c r="DV7" s="25">
        <v>10.37</v>
      </c>
      <c r="DW7" s="25">
        <v>11.13</v>
      </c>
      <c r="DX7" s="25">
        <v>18.28</v>
      </c>
      <c r="DY7" s="25">
        <v>19.61</v>
      </c>
      <c r="DZ7" s="25">
        <v>20.73</v>
      </c>
      <c r="EA7" s="25">
        <v>22.86</v>
      </c>
      <c r="EB7" s="25">
        <v>24.31</v>
      </c>
      <c r="EC7" s="25">
        <v>26.78</v>
      </c>
      <c r="ED7" s="25">
        <v>0.43</v>
      </c>
      <c r="EE7" s="25">
        <v>0.32</v>
      </c>
      <c r="EF7" s="25">
        <v>0.3</v>
      </c>
      <c r="EG7" s="25">
        <v>0.2</v>
      </c>
      <c r="EH7" s="25">
        <v>0.37</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DATEVALUE($B7-C11&amp;"/1/"&amp;C12)</f>
        <v>37622</v>
      </c>
      <c r="D10" s="29">
        <f>DATEVALUE($B7-D11&amp;"/1/"&amp;D12)</f>
        <v>37987</v>
      </c>
      <c r="E10" s="29">
        <f>DATEVALUE($B7-E11&amp;"/1/"&amp;E12)</f>
        <v>38353</v>
      </c>
      <c r="F10" s="29">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2026-01-30T06:33:37Z</cp:lastPrinted>
  <dcterms:modified xsi:type="dcterms:W3CDTF">2026-01-30T08:04:28Z</dcterms:modified>
</cp:coreProperties>
</file>