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8│感薬・血液\"/>
    </mc:Choice>
  </mc:AlternateContent>
  <xr:revisionPtr revIDLastSave="0" documentId="13_ncr:1_{FA7CF045-6181-4975-BA2F-D577562CBF24}" xr6:coauthVersionLast="47" xr6:coauthVersionMax="47" xr10:uidLastSave="{00000000-0000-0000-0000-000000000000}"/>
  <bookViews>
    <workbookView xWindow="40942" yWindow="-98" windowWidth="28995" windowHeight="15675" xr2:uid="{41FA0FF4-EC06-4E66-B70B-7C7A2979F070}"/>
  </bookViews>
  <sheets>
    <sheet name="8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4" i="1" l="1"/>
  <c r="S24" i="1"/>
  <c r="O24" i="1"/>
  <c r="K24" i="1"/>
  <c r="H24" i="1"/>
  <c r="E24" i="1"/>
  <c r="F24" i="1" s="1"/>
  <c r="C24" i="1"/>
  <c r="AO24" i="1" s="1"/>
  <c r="B24" i="1"/>
  <c r="AD23" i="1"/>
  <c r="S23" i="1"/>
  <c r="H23" i="1" s="1"/>
  <c r="O23" i="1"/>
  <c r="K23" i="1"/>
  <c r="E23" i="1"/>
  <c r="F23" i="1" s="1"/>
  <c r="C23" i="1"/>
  <c r="AO23" i="1" s="1"/>
  <c r="B23" i="1"/>
  <c r="AD22" i="1"/>
  <c r="AD21" i="1" s="1"/>
  <c r="S22" i="1"/>
  <c r="H22" i="1" s="1"/>
  <c r="O22" i="1"/>
  <c r="K22" i="1"/>
  <c r="E22" i="1"/>
  <c r="F22" i="1" s="1"/>
  <c r="C22" i="1"/>
  <c r="AO22" i="1" s="1"/>
  <c r="B22" i="1"/>
  <c r="AK21" i="1"/>
  <c r="AK20" i="1" s="1"/>
  <c r="AG21" i="1"/>
  <c r="AG20" i="1" s="1"/>
  <c r="Z21" i="1"/>
  <c r="V21" i="1"/>
  <c r="K21" i="1" s="1"/>
  <c r="O21" i="1"/>
  <c r="E21" i="1"/>
  <c r="AQ21" i="1" s="1"/>
  <c r="C21" i="1"/>
  <c r="AO21" i="1" s="1"/>
  <c r="B21" i="1"/>
  <c r="D23" i="1" s="1"/>
  <c r="V20" i="1"/>
  <c r="AD18" i="1"/>
  <c r="Z18" i="1"/>
  <c r="V18" i="1"/>
  <c r="K18" i="1" s="1"/>
  <c r="O18" i="1"/>
  <c r="E18" i="1"/>
  <c r="AQ18" i="1" s="1"/>
  <c r="C18" i="1"/>
  <c r="B18" i="1"/>
  <c r="AG17" i="1"/>
  <c r="AD17" i="1" s="1"/>
  <c r="S17" i="1"/>
  <c r="H17" i="1" s="1"/>
  <c r="O17" i="1"/>
  <c r="AQ17" i="1" s="1"/>
  <c r="B17" i="1"/>
  <c r="AQ16" i="1"/>
  <c r="AO16" i="1"/>
  <c r="AN16" i="1" s="1"/>
  <c r="AD16" i="1"/>
  <c r="S16" i="1"/>
  <c r="O16" i="1"/>
  <c r="K16" i="1"/>
  <c r="H16" i="1"/>
  <c r="B16" i="1"/>
  <c r="AK15" i="1"/>
  <c r="AK14" i="1" s="1"/>
  <c r="AG15" i="1"/>
  <c r="AG14" i="1" s="1"/>
  <c r="Z15" i="1"/>
  <c r="V15" i="1"/>
  <c r="K15" i="1" s="1"/>
  <c r="O15" i="1"/>
  <c r="E15" i="1"/>
  <c r="AQ15" i="1" s="1"/>
  <c r="C15" i="1"/>
  <c r="B15" i="1"/>
  <c r="F17" i="1" s="1"/>
  <c r="V14" i="1"/>
  <c r="AK12" i="1"/>
  <c r="AK9" i="1" s="1"/>
  <c r="AG12" i="1"/>
  <c r="Z12" i="1"/>
  <c r="O12" i="1" s="1"/>
  <c r="V12" i="1"/>
  <c r="K12" i="1" s="1"/>
  <c r="S12" i="1"/>
  <c r="E12" i="1"/>
  <c r="B12" i="1" s="1"/>
  <c r="C12" i="1"/>
  <c r="AK11" i="1"/>
  <c r="AG11" i="1"/>
  <c r="AD11" i="1"/>
  <c r="Z11" i="1"/>
  <c r="O11" i="1" s="1"/>
  <c r="V11" i="1"/>
  <c r="S11" i="1" s="1"/>
  <c r="H11" i="1" s="1"/>
  <c r="E11" i="1"/>
  <c r="E9" i="1" s="1"/>
  <c r="C11" i="1"/>
  <c r="AK10" i="1"/>
  <c r="AG10" i="1"/>
  <c r="AD10" i="1"/>
  <c r="Z10" i="1"/>
  <c r="S10" i="1" s="1"/>
  <c r="V10" i="1"/>
  <c r="K10" i="1"/>
  <c r="E10" i="1"/>
  <c r="C10" i="1"/>
  <c r="AG9" i="1"/>
  <c r="Z9" i="1"/>
  <c r="C9" i="1"/>
  <c r="AQ9" i="1" l="1"/>
  <c r="AO12" i="1"/>
  <c r="AD15" i="1"/>
  <c r="AN21" i="1"/>
  <c r="AP24" i="1" s="1"/>
  <c r="AP22" i="1"/>
  <c r="AI22" i="1"/>
  <c r="AM23" i="1"/>
  <c r="AD20" i="1"/>
  <c r="AI23" i="1"/>
  <c r="AM22" i="1"/>
  <c r="AM21" i="1"/>
  <c r="AM24" i="1"/>
  <c r="AI24" i="1"/>
  <c r="AR21" i="1"/>
  <c r="AP23" i="1"/>
  <c r="K14" i="1"/>
  <c r="S9" i="1"/>
  <c r="H10" i="1"/>
  <c r="Z8" i="1"/>
  <c r="AO18" i="1"/>
  <c r="K20" i="1"/>
  <c r="AK8" i="1"/>
  <c r="AO15" i="1"/>
  <c r="AG8" i="1"/>
  <c r="AO10" i="1"/>
  <c r="O14" i="1"/>
  <c r="AI15" i="1"/>
  <c r="AI17" i="1"/>
  <c r="O20" i="1"/>
  <c r="AI21" i="1"/>
  <c r="AQ23" i="1"/>
  <c r="AR23" i="1" s="1"/>
  <c r="D15" i="1"/>
  <c r="D16" i="1"/>
  <c r="D18" i="1"/>
  <c r="S18" i="1"/>
  <c r="D21" i="1"/>
  <c r="S21" i="1"/>
  <c r="X21" i="1" s="1"/>
  <c r="K17" i="1"/>
  <c r="K11" i="1"/>
  <c r="F16" i="1"/>
  <c r="D22" i="1"/>
  <c r="B10" i="1"/>
  <c r="O10" i="1"/>
  <c r="AQ11" i="1"/>
  <c r="Z14" i="1"/>
  <c r="F15" i="1"/>
  <c r="F18" i="1"/>
  <c r="Z20" i="1"/>
  <c r="F21" i="1"/>
  <c r="AQ22" i="1"/>
  <c r="AR22" i="1" s="1"/>
  <c r="O9" i="1"/>
  <c r="B11" i="1"/>
  <c r="AD12" i="1"/>
  <c r="H12" i="1" s="1"/>
  <c r="AQ12" i="1"/>
  <c r="D17" i="1"/>
  <c r="D24" i="1"/>
  <c r="V9" i="1"/>
  <c r="AQ24" i="1"/>
  <c r="AR24" i="1" s="1"/>
  <c r="AN12" i="1" l="1"/>
  <c r="O8" i="1"/>
  <c r="AO11" i="1"/>
  <c r="AN15" i="1"/>
  <c r="AP15" i="1" s="1"/>
  <c r="X10" i="1"/>
  <c r="AB11" i="1"/>
  <c r="X12" i="1"/>
  <c r="X11" i="1"/>
  <c r="AN18" i="1"/>
  <c r="AD9" i="1"/>
  <c r="AB10" i="1"/>
  <c r="AN24" i="1"/>
  <c r="AO17" i="1"/>
  <c r="AN22" i="1"/>
  <c r="X9" i="1"/>
  <c r="V8" i="1"/>
  <c r="K9" i="1"/>
  <c r="AB12" i="1"/>
  <c r="AQ10" i="1"/>
  <c r="H18" i="1"/>
  <c r="S15" i="1"/>
  <c r="AN23" i="1"/>
  <c r="AP21" i="1"/>
  <c r="AB24" i="1"/>
  <c r="X24" i="1"/>
  <c r="AB21" i="1"/>
  <c r="AB22" i="1"/>
  <c r="H21" i="1"/>
  <c r="X22" i="1"/>
  <c r="AB23" i="1"/>
  <c r="S20" i="1"/>
  <c r="X23" i="1"/>
  <c r="B9" i="1"/>
  <c r="AB9" i="1"/>
  <c r="AI18" i="1"/>
  <c r="AM16" i="1"/>
  <c r="AI16" i="1"/>
  <c r="AD14" i="1"/>
  <c r="AM15" i="1"/>
  <c r="AM17" i="1"/>
  <c r="AM18" i="1"/>
  <c r="AP18" i="1" l="1"/>
  <c r="AR16" i="1"/>
  <c r="AR15" i="1"/>
  <c r="AP16" i="1"/>
  <c r="AR18" i="1"/>
  <c r="AR17" i="1"/>
  <c r="AP17" i="1"/>
  <c r="AN17" i="1"/>
  <c r="AN11" i="1"/>
  <c r="AO9" i="1"/>
  <c r="K8" i="1"/>
  <c r="AB18" i="1"/>
  <c r="AB17" i="1"/>
  <c r="AB15" i="1"/>
  <c r="X17" i="1"/>
  <c r="H15" i="1"/>
  <c r="AB16" i="1"/>
  <c r="X16" i="1"/>
  <c r="S14" i="1"/>
  <c r="X18" i="1"/>
  <c r="X15" i="1"/>
  <c r="D9" i="1"/>
  <c r="D12" i="1"/>
  <c r="F12" i="1"/>
  <c r="F10" i="1"/>
  <c r="D11" i="1"/>
  <c r="F11" i="1"/>
  <c r="F9" i="1"/>
  <c r="D10" i="1"/>
  <c r="S8" i="1"/>
  <c r="H20" i="1"/>
  <c r="M22" i="1"/>
  <c r="M24" i="1"/>
  <c r="Q24" i="1"/>
  <c r="M21" i="1"/>
  <c r="Q21" i="1"/>
  <c r="Q22" i="1"/>
  <c r="M23" i="1"/>
  <c r="Q23" i="1"/>
  <c r="AN10" i="1"/>
  <c r="AI11" i="1"/>
  <c r="AM11" i="1"/>
  <c r="AD8" i="1"/>
  <c r="AI9" i="1"/>
  <c r="AI12" i="1"/>
  <c r="AI10" i="1"/>
  <c r="AM12" i="1"/>
  <c r="AM10" i="1"/>
  <c r="AM9" i="1"/>
  <c r="H9" i="1"/>
  <c r="M9" i="1" s="1"/>
  <c r="AN9" i="1" l="1"/>
  <c r="AP9" i="1"/>
  <c r="H14" i="1"/>
  <c r="M16" i="1"/>
  <c r="Q16" i="1"/>
  <c r="Q17" i="1"/>
  <c r="Q15" i="1"/>
  <c r="M15" i="1"/>
  <c r="M18" i="1"/>
  <c r="Q18" i="1"/>
  <c r="M17" i="1"/>
  <c r="M10" i="1"/>
  <c r="H8" i="1"/>
  <c r="Q12" i="1"/>
  <c r="Q11" i="1"/>
  <c r="M12" i="1"/>
  <c r="M11" i="1"/>
  <c r="Q9" i="1"/>
  <c r="Q10" i="1"/>
  <c r="AP12" i="1" l="1"/>
  <c r="AP10" i="1"/>
  <c r="AR12" i="1"/>
  <c r="AR9" i="1"/>
  <c r="AR11" i="1"/>
  <c r="AP11" i="1"/>
  <c r="AR10" i="1"/>
</calcChain>
</file>

<file path=xl/sharedStrings.xml><?xml version="1.0" encoding="utf-8"?>
<sst xmlns="http://schemas.openxmlformats.org/spreadsheetml/2006/main" count="111" uniqueCount="25">
  <si>
    <t>8-3  献血申込者・不適格者の状況、年度別</t>
    <phoneticPr fontId="3"/>
  </si>
  <si>
    <t>年     度</t>
    <phoneticPr fontId="3"/>
  </si>
  <si>
    <t>申     込     者     数</t>
    <phoneticPr fontId="3"/>
  </si>
  <si>
    <t>不          適          格          者          数</t>
    <phoneticPr fontId="3"/>
  </si>
  <si>
    <t>献     血     者     数</t>
    <phoneticPr fontId="3"/>
  </si>
  <si>
    <t>総  数</t>
    <phoneticPr fontId="3"/>
  </si>
  <si>
    <t>男</t>
    <phoneticPr fontId="3"/>
  </si>
  <si>
    <t>女</t>
    <phoneticPr fontId="3"/>
  </si>
  <si>
    <t>総            数</t>
  </si>
  <si>
    <t>低比重による不適格者</t>
    <phoneticPr fontId="3"/>
  </si>
  <si>
    <t>その他の不適格者</t>
    <phoneticPr fontId="3"/>
  </si>
  <si>
    <t>人  数</t>
    <phoneticPr fontId="3"/>
  </si>
  <si>
    <t>％</t>
    <phoneticPr fontId="3"/>
  </si>
  <si>
    <t>(</t>
    <phoneticPr fontId="3"/>
  </si>
  <si>
    <t>）</t>
    <phoneticPr fontId="3"/>
  </si>
  <si>
    <t>)</t>
    <phoneticPr fontId="3"/>
  </si>
  <si>
    <t>)</t>
  </si>
  <si>
    <t>200ml</t>
    <phoneticPr fontId="3"/>
  </si>
  <si>
    <t>400ml</t>
    <phoneticPr fontId="3"/>
  </si>
  <si>
    <t>成 分</t>
    <phoneticPr fontId="3"/>
  </si>
  <si>
    <t>令和４年度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</si>
  <si>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</si>
  <si>
    <t xml:space="preserve"> 注：（　）は申込者数に対する割合</t>
  </si>
  <si>
    <t>資料：「感染症対策・薬務課調べ」</t>
    <rPh sb="4" eb="7">
      <t>カンセンショウ</t>
    </rPh>
    <rPh sb="7" eb="9">
      <t>タイサク</t>
    </rPh>
    <rPh sb="10" eb="13">
      <t>ヤクムカ</t>
    </rPh>
    <rPh sb="12" eb="13">
      <t>カ</t>
    </rPh>
    <rPh sb="13" eb="14">
      <t>シラ</t>
    </rPh>
    <phoneticPr fontId="8"/>
  </si>
  <si>
    <t>令和６年度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</si>
</sst>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9" x14ac:knownFonts="1"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.75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6.75"/>
      <name val="FixedSys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176" fontId="1" fillId="0" borderId="0" xfId="0" applyNumberFormat="1" applyFont="1" applyAlignment="1" applyProtection="1">
      <protection locked="0"/>
    </xf>
    <xf numFmtId="176" fontId="4" fillId="0" borderId="0" xfId="0" applyNumberFormat="1" applyFont="1" applyAlignment="1" applyProtection="1">
      <protection locked="0"/>
    </xf>
    <xf numFmtId="176" fontId="5" fillId="0" borderId="0" xfId="0" applyNumberFormat="1" applyFont="1" applyAlignment="1" applyProtection="1">
      <protection locked="0"/>
    </xf>
    <xf numFmtId="176" fontId="6" fillId="0" borderId="0" xfId="0" applyNumberFormat="1" applyFont="1" applyAlignment="1" applyProtection="1">
      <protection locked="0"/>
    </xf>
    <xf numFmtId="176" fontId="6" fillId="0" borderId="8" xfId="0" applyNumberFormat="1" applyFont="1" applyBorder="1" applyAlignment="1" applyProtection="1">
      <alignment horizontal="center" vertical="center"/>
      <protection locked="0"/>
    </xf>
    <xf numFmtId="176" fontId="7" fillId="0" borderId="6" xfId="0" applyNumberFormat="1" applyFont="1" applyBorder="1" applyAlignment="1" applyProtection="1">
      <alignment horizontal="right" shrinkToFit="1"/>
      <protection locked="0"/>
    </xf>
    <xf numFmtId="176" fontId="7" fillId="0" borderId="7" xfId="1" applyNumberFormat="1" applyFont="1" applyFill="1" applyBorder="1" applyAlignment="1" applyProtection="1">
      <protection locked="0"/>
    </xf>
    <xf numFmtId="176" fontId="7" fillId="0" borderId="7" xfId="0" applyNumberFormat="1" applyFont="1" applyBorder="1" applyAlignment="1" applyProtection="1">
      <protection locked="0"/>
    </xf>
    <xf numFmtId="176" fontId="7" fillId="0" borderId="13" xfId="0" applyNumberFormat="1" applyFont="1" applyBorder="1" applyAlignment="1" applyProtection="1">
      <protection locked="0"/>
    </xf>
    <xf numFmtId="176" fontId="7" fillId="0" borderId="0" xfId="0" applyNumberFormat="1" applyFont="1" applyAlignment="1" applyProtection="1">
      <protection locked="0"/>
    </xf>
    <xf numFmtId="176" fontId="7" fillId="0" borderId="6" xfId="0" applyNumberFormat="1" applyFont="1" applyBorder="1" applyAlignment="1" applyProtection="1">
      <protection locked="0"/>
    </xf>
    <xf numFmtId="176" fontId="7" fillId="0" borderId="0" xfId="1" applyNumberFormat="1" applyFont="1" applyFill="1" applyBorder="1" applyAlignment="1" applyProtection="1">
      <protection locked="0"/>
    </xf>
    <xf numFmtId="176" fontId="6" fillId="0" borderId="13" xfId="0" applyNumberFormat="1" applyFont="1" applyBorder="1" applyAlignment="1" applyProtection="1">
      <protection locked="0"/>
    </xf>
    <xf numFmtId="176" fontId="6" fillId="0" borderId="6" xfId="0" applyNumberFormat="1" applyFont="1" applyBorder="1" applyAlignment="1" applyProtection="1">
      <protection locked="0"/>
    </xf>
    <xf numFmtId="176" fontId="6" fillId="0" borderId="7" xfId="0" applyNumberFormat="1" applyFont="1" applyBorder="1" applyAlignment="1" applyProtection="1">
      <protection locked="0"/>
    </xf>
    <xf numFmtId="176" fontId="6" fillId="0" borderId="6" xfId="0" applyNumberFormat="1" applyFont="1" applyBorder="1" applyAlignment="1" applyProtection="1">
      <alignment horizontal="right" shrinkToFit="1"/>
      <protection locked="0"/>
    </xf>
    <xf numFmtId="176" fontId="6" fillId="0" borderId="11" xfId="0" applyNumberFormat="1" applyFont="1" applyBorder="1" applyAlignment="1" applyProtection="1">
      <alignment horizontal="right" shrinkToFit="1"/>
      <protection locked="0"/>
    </xf>
    <xf numFmtId="176" fontId="6" fillId="0" borderId="8" xfId="0" applyNumberFormat="1" applyFont="1" applyBorder="1" applyAlignment="1" applyProtection="1">
      <protection locked="0"/>
    </xf>
    <xf numFmtId="176" fontId="6" fillId="0" borderId="12" xfId="0" applyNumberFormat="1" applyFont="1" applyBorder="1" applyAlignment="1" applyProtection="1">
      <protection locked="0"/>
    </xf>
    <xf numFmtId="176" fontId="6" fillId="0" borderId="14" xfId="0" applyNumberFormat="1" applyFont="1" applyBorder="1" applyAlignment="1" applyProtection="1">
      <protection locked="0"/>
    </xf>
    <xf numFmtId="176" fontId="6" fillId="0" borderId="11" xfId="0" applyNumberFormat="1" applyFont="1" applyBorder="1" applyAlignment="1" applyProtection="1">
      <protection locked="0"/>
    </xf>
    <xf numFmtId="177" fontId="7" fillId="0" borderId="6" xfId="0" applyNumberFormat="1" applyFont="1" applyBorder="1" applyAlignment="1" applyProtection="1">
      <alignment horizontal="right" shrinkToFit="1"/>
      <protection locked="0"/>
    </xf>
    <xf numFmtId="177" fontId="7" fillId="0" borderId="7" xfId="0" applyNumberFormat="1" applyFont="1" applyBorder="1" applyAlignment="1" applyProtection="1">
      <protection locked="0"/>
    </xf>
    <xf numFmtId="177" fontId="7" fillId="0" borderId="7" xfId="1" applyNumberFormat="1" applyFont="1" applyFill="1" applyBorder="1" applyAlignment="1" applyProtection="1">
      <protection locked="0"/>
    </xf>
    <xf numFmtId="177" fontId="6" fillId="0" borderId="13" xfId="0" applyNumberFormat="1" applyFont="1" applyBorder="1" applyAlignment="1" applyProtection="1">
      <protection locked="0"/>
    </xf>
    <xf numFmtId="177" fontId="6" fillId="0" borderId="0" xfId="0" applyNumberFormat="1" applyFont="1" applyAlignment="1" applyProtection="1">
      <protection locked="0"/>
    </xf>
    <xf numFmtId="177" fontId="6" fillId="0" borderId="6" xfId="0" applyNumberFormat="1" applyFont="1" applyBorder="1" applyAlignment="1" applyProtection="1">
      <protection locked="0"/>
    </xf>
    <xf numFmtId="177" fontId="6" fillId="0" borderId="7" xfId="0" applyNumberFormat="1" applyFont="1" applyBorder="1" applyAlignment="1" applyProtection="1">
      <protection locked="0"/>
    </xf>
    <xf numFmtId="177" fontId="7" fillId="0" borderId="0" xfId="0" applyNumberFormat="1" applyFont="1" applyAlignment="1" applyProtection="1"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6" xfId="0" applyNumberFormat="1" applyFont="1" applyBorder="1" applyAlignment="1" applyProtection="1">
      <alignment horizontal="center" vertical="center"/>
      <protection locked="0"/>
    </xf>
    <xf numFmtId="176" fontId="6" fillId="0" borderId="11" xfId="0" applyNumberFormat="1" applyFont="1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 applyProtection="1">
      <alignment horizontal="center" vertical="center"/>
      <protection locked="0"/>
    </xf>
    <xf numFmtId="176" fontId="6" fillId="0" borderId="3" xfId="0" applyNumberFormat="1" applyFont="1" applyBorder="1" applyAlignment="1" applyProtection="1">
      <alignment horizontal="center" vertical="center"/>
      <protection locked="0"/>
    </xf>
    <xf numFmtId="176" fontId="6" fillId="0" borderId="4" xfId="0" applyNumberFormat="1" applyFont="1" applyBorder="1" applyAlignment="1" applyProtection="1">
      <alignment horizontal="center" vertical="center"/>
      <protection locked="0"/>
    </xf>
    <xf numFmtId="176" fontId="6" fillId="0" borderId="5" xfId="0" applyNumberFormat="1" applyFont="1" applyBorder="1" applyAlignment="1" applyProtection="1">
      <alignment horizontal="center" vertical="center"/>
      <protection locked="0"/>
    </xf>
    <xf numFmtId="176" fontId="6" fillId="0" borderId="7" xfId="0" applyNumberFormat="1" applyFont="1" applyBorder="1" applyAlignment="1" applyProtection="1">
      <alignment horizontal="center" vertical="center"/>
      <protection locked="0"/>
    </xf>
    <xf numFmtId="176" fontId="6" fillId="0" borderId="8" xfId="0" applyNumberFormat="1" applyFont="1" applyBorder="1" applyAlignment="1" applyProtection="1">
      <alignment horizontal="center" vertical="center"/>
      <protection locked="0"/>
    </xf>
    <xf numFmtId="176" fontId="6" fillId="0" borderId="9" xfId="0" applyNumberFormat="1" applyFont="1" applyBorder="1" applyAlignment="1" applyProtection="1">
      <alignment horizontal="center" vertical="center"/>
      <protection locked="0"/>
    </xf>
    <xf numFmtId="176" fontId="6" fillId="0" borderId="10" xfId="0" applyNumberFormat="1" applyFont="1" applyBorder="1" applyAlignment="1" applyProtection="1">
      <alignment horizontal="center" vertical="center"/>
      <protection locked="0"/>
    </xf>
    <xf numFmtId="176" fontId="6" fillId="0" borderId="12" xfId="0" applyNumberFormat="1" applyFont="1" applyBorder="1" applyAlignment="1" applyProtection="1">
      <alignment horizontal="center" vertical="center"/>
      <protection locked="0"/>
    </xf>
  </cellXfs>
  <cellStyles count="2">
    <cellStyle name="桁区切り 2" xfId="1" xr:uid="{DB10556E-CE29-4E9B-987D-2B51686EB09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485D3-2EFA-4320-B060-A27A1BC4BF8F}">
  <dimension ref="A1:AR66"/>
  <sheetViews>
    <sheetView tabSelected="1" zoomScale="134" zoomScaleNormal="150" workbookViewId="0">
      <selection activeCell="A21" sqref="A21"/>
    </sheetView>
  </sheetViews>
  <sheetFormatPr defaultColWidth="12.46484375" defaultRowHeight="12.75" x14ac:dyDescent="0.25"/>
  <cols>
    <col min="1" max="1" width="5.46484375" style="2" customWidth="1"/>
    <col min="2" max="2" width="6" style="2" bestFit="1" customWidth="1"/>
    <col min="3" max="3" width="5.86328125" style="2" bestFit="1" customWidth="1"/>
    <col min="4" max="4" width="2.265625" style="2" customWidth="1"/>
    <col min="5" max="5" width="5.1328125" style="2" customWidth="1"/>
    <col min="6" max="6" width="4" style="2" customWidth="1"/>
    <col min="7" max="7" width="0.86328125" style="2" customWidth="1"/>
    <col min="8" max="8" width="6.265625" style="2" customWidth="1"/>
    <col min="9" max="10" width="0.86328125" style="2" customWidth="1"/>
    <col min="11" max="11" width="4.46484375" style="2" bestFit="1" customWidth="1"/>
    <col min="12" max="12" width="1.46484375" style="2" customWidth="1"/>
    <col min="13" max="13" width="2.265625" style="2" customWidth="1"/>
    <col min="14" max="14" width="0.86328125" style="2" customWidth="1"/>
    <col min="15" max="15" width="4.46484375" style="2" customWidth="1"/>
    <col min="16" max="16" width="0.86328125" style="2" customWidth="1"/>
    <col min="17" max="17" width="2.265625" style="2" customWidth="1"/>
    <col min="18" max="18" width="0.86328125" style="2" customWidth="1"/>
    <col min="19" max="19" width="4.46484375" style="2" customWidth="1"/>
    <col min="20" max="21" width="0.86328125" style="2" customWidth="1"/>
    <col min="22" max="22" width="4.46484375" style="2" customWidth="1"/>
    <col min="23" max="23" width="0.86328125" style="2" customWidth="1"/>
    <col min="24" max="24" width="2.265625" style="2" customWidth="1"/>
    <col min="25" max="25" width="0.86328125" style="2" customWidth="1"/>
    <col min="26" max="26" width="4.46484375" style="2" customWidth="1"/>
    <col min="27" max="27" width="0.86328125" style="2" customWidth="1"/>
    <col min="28" max="28" width="2.73046875" style="2" customWidth="1"/>
    <col min="29" max="29" width="0.86328125" style="2" customWidth="1"/>
    <col min="30" max="30" width="5.46484375" style="2" bestFit="1" customWidth="1"/>
    <col min="31" max="32" width="0.86328125" style="2" customWidth="1"/>
    <col min="33" max="33" width="4.46484375" style="2" customWidth="1"/>
    <col min="34" max="34" width="0.86328125" style="2" customWidth="1"/>
    <col min="35" max="35" width="2.46484375" style="2" customWidth="1"/>
    <col min="36" max="36" width="0.86328125" style="2" customWidth="1"/>
    <col min="37" max="37" width="5.1328125" style="2" customWidth="1"/>
    <col min="38" max="38" width="0.86328125" style="2" customWidth="1"/>
    <col min="39" max="39" width="2.265625" style="2" customWidth="1"/>
    <col min="40" max="40" width="5.1328125" style="2" customWidth="1"/>
    <col min="41" max="41" width="5.46484375" style="2" bestFit="1" customWidth="1"/>
    <col min="42" max="42" width="2.46484375" style="2" customWidth="1"/>
    <col min="43" max="43" width="4.73046875" style="2" customWidth="1"/>
    <col min="44" max="44" width="2.46484375" style="2" customWidth="1"/>
    <col min="45" max="45" width="1.73046875" style="2" customWidth="1"/>
    <col min="46" max="16384" width="12.46484375" style="2"/>
  </cols>
  <sheetData>
    <row r="1" spans="1:44" ht="30" customHeight="1" x14ac:dyDescent="0.3">
      <c r="A1" s="1" t="s">
        <v>0</v>
      </c>
    </row>
    <row r="2" spans="1:44" s="3" customFormat="1" ht="3.75" customHeight="1" x14ac:dyDescent="0.25"/>
    <row r="3" spans="1:44" s="4" customFormat="1" ht="17.25" customHeight="1" x14ac:dyDescent="0.15">
      <c r="A3" s="30" t="s">
        <v>1</v>
      </c>
      <c r="B3" s="33" t="s">
        <v>2</v>
      </c>
      <c r="C3" s="34"/>
      <c r="D3" s="34"/>
      <c r="E3" s="34"/>
      <c r="F3" s="35"/>
      <c r="G3" s="36" t="s">
        <v>3</v>
      </c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 t="s">
        <v>4</v>
      </c>
      <c r="AO3" s="36"/>
      <c r="AP3" s="36"/>
      <c r="AQ3" s="36"/>
      <c r="AR3" s="33"/>
    </row>
    <row r="4" spans="1:44" s="4" customFormat="1" ht="18.75" customHeight="1" x14ac:dyDescent="0.15">
      <c r="A4" s="31"/>
      <c r="B4" s="37" t="s">
        <v>5</v>
      </c>
      <c r="C4" s="38" t="s">
        <v>6</v>
      </c>
      <c r="D4" s="38"/>
      <c r="E4" s="38" t="s">
        <v>7</v>
      </c>
      <c r="F4" s="38"/>
      <c r="G4" s="36" t="s">
        <v>8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 t="s">
        <v>9</v>
      </c>
      <c r="S4" s="36"/>
      <c r="T4" s="36"/>
      <c r="U4" s="36"/>
      <c r="V4" s="36"/>
      <c r="W4" s="36"/>
      <c r="X4" s="36"/>
      <c r="Y4" s="36"/>
      <c r="Z4" s="36"/>
      <c r="AA4" s="36"/>
      <c r="AB4" s="36"/>
      <c r="AC4" s="36" t="s">
        <v>10</v>
      </c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9" t="s">
        <v>5</v>
      </c>
      <c r="AO4" s="36" t="s">
        <v>6</v>
      </c>
      <c r="AP4" s="36"/>
      <c r="AQ4" s="36" t="s">
        <v>7</v>
      </c>
      <c r="AR4" s="33"/>
    </row>
    <row r="5" spans="1:44" s="4" customFormat="1" ht="19.5" customHeight="1" x14ac:dyDescent="0.15">
      <c r="A5" s="31"/>
      <c r="B5" s="37"/>
      <c r="C5" s="39" t="s">
        <v>11</v>
      </c>
      <c r="D5" s="39" t="s">
        <v>12</v>
      </c>
      <c r="E5" s="39" t="s">
        <v>11</v>
      </c>
      <c r="F5" s="39" t="s">
        <v>12</v>
      </c>
      <c r="G5" s="37" t="s">
        <v>5</v>
      </c>
      <c r="H5" s="37"/>
      <c r="I5" s="37"/>
      <c r="J5" s="36" t="s">
        <v>6</v>
      </c>
      <c r="K5" s="36"/>
      <c r="L5" s="36"/>
      <c r="M5" s="36"/>
      <c r="N5" s="36" t="s">
        <v>7</v>
      </c>
      <c r="O5" s="36"/>
      <c r="P5" s="36"/>
      <c r="Q5" s="36"/>
      <c r="R5" s="37" t="s">
        <v>5</v>
      </c>
      <c r="S5" s="37"/>
      <c r="T5" s="37"/>
      <c r="U5" s="36" t="s">
        <v>6</v>
      </c>
      <c r="V5" s="36"/>
      <c r="W5" s="36"/>
      <c r="X5" s="36"/>
      <c r="Y5" s="36" t="s">
        <v>7</v>
      </c>
      <c r="Z5" s="36"/>
      <c r="AA5" s="36"/>
      <c r="AB5" s="36"/>
      <c r="AC5" s="37" t="s">
        <v>5</v>
      </c>
      <c r="AD5" s="37"/>
      <c r="AE5" s="37"/>
      <c r="AF5" s="36" t="s">
        <v>6</v>
      </c>
      <c r="AG5" s="36"/>
      <c r="AH5" s="36"/>
      <c r="AI5" s="36"/>
      <c r="AJ5" s="36" t="s">
        <v>7</v>
      </c>
      <c r="AK5" s="36"/>
      <c r="AL5" s="36"/>
      <c r="AM5" s="36"/>
      <c r="AN5" s="37"/>
      <c r="AO5" s="39" t="s">
        <v>11</v>
      </c>
      <c r="AP5" s="39" t="s">
        <v>12</v>
      </c>
      <c r="AQ5" s="39" t="s">
        <v>11</v>
      </c>
      <c r="AR5" s="40" t="s">
        <v>12</v>
      </c>
    </row>
    <row r="6" spans="1:44" s="4" customFormat="1" ht="20.25" customHeight="1" x14ac:dyDescent="0.15">
      <c r="A6" s="32"/>
      <c r="B6" s="38"/>
      <c r="C6" s="38"/>
      <c r="D6" s="38"/>
      <c r="E6" s="38"/>
      <c r="F6" s="38"/>
      <c r="G6" s="38"/>
      <c r="H6" s="38"/>
      <c r="I6" s="38"/>
      <c r="J6" s="38" t="s">
        <v>11</v>
      </c>
      <c r="K6" s="38"/>
      <c r="L6" s="38"/>
      <c r="M6" s="5" t="s">
        <v>12</v>
      </c>
      <c r="N6" s="38" t="s">
        <v>11</v>
      </c>
      <c r="O6" s="38"/>
      <c r="P6" s="38"/>
      <c r="Q6" s="5" t="s">
        <v>12</v>
      </c>
      <c r="R6" s="38"/>
      <c r="S6" s="38"/>
      <c r="T6" s="38"/>
      <c r="U6" s="38" t="s">
        <v>11</v>
      </c>
      <c r="V6" s="38"/>
      <c r="W6" s="38"/>
      <c r="X6" s="5" t="s">
        <v>12</v>
      </c>
      <c r="Y6" s="38" t="s">
        <v>11</v>
      </c>
      <c r="Z6" s="38"/>
      <c r="AA6" s="38"/>
      <c r="AB6" s="5" t="s">
        <v>12</v>
      </c>
      <c r="AC6" s="38"/>
      <c r="AD6" s="38"/>
      <c r="AE6" s="38"/>
      <c r="AF6" s="38" t="s">
        <v>11</v>
      </c>
      <c r="AG6" s="38"/>
      <c r="AH6" s="38"/>
      <c r="AI6" s="5" t="s">
        <v>12</v>
      </c>
      <c r="AJ6" s="38" t="s">
        <v>11</v>
      </c>
      <c r="AK6" s="38"/>
      <c r="AL6" s="38"/>
      <c r="AM6" s="5" t="s">
        <v>12</v>
      </c>
      <c r="AN6" s="38"/>
      <c r="AO6" s="38"/>
      <c r="AP6" s="38"/>
      <c r="AQ6" s="38"/>
      <c r="AR6" s="41"/>
    </row>
    <row r="7" spans="1:44" s="10" customFormat="1" ht="12" customHeight="1" x14ac:dyDescent="0.15">
      <c r="A7" s="6"/>
      <c r="B7" s="7"/>
      <c r="C7" s="7"/>
      <c r="D7" s="8"/>
      <c r="E7" s="7"/>
      <c r="F7" s="8"/>
      <c r="G7" s="9"/>
      <c r="I7" s="11"/>
      <c r="J7" s="9"/>
      <c r="L7" s="11"/>
      <c r="M7" s="8"/>
      <c r="N7" s="9"/>
      <c r="P7" s="11"/>
      <c r="Q7" s="8"/>
      <c r="R7" s="9"/>
      <c r="T7" s="11"/>
      <c r="U7" s="9"/>
      <c r="W7" s="11"/>
      <c r="X7" s="8"/>
      <c r="Y7" s="9"/>
      <c r="AB7" s="8"/>
      <c r="AC7" s="9"/>
      <c r="AE7" s="11"/>
      <c r="AI7" s="8"/>
      <c r="AM7" s="8"/>
      <c r="AN7" s="12"/>
      <c r="AO7" s="7"/>
      <c r="AQ7" s="7"/>
    </row>
    <row r="8" spans="1:44" s="29" customFormat="1" ht="12" customHeight="1" x14ac:dyDescent="0.15">
      <c r="A8" s="22"/>
      <c r="B8" s="23"/>
      <c r="C8" s="23"/>
      <c r="D8" s="23"/>
      <c r="E8" s="24"/>
      <c r="F8" s="23"/>
      <c r="G8" s="25" t="s">
        <v>13</v>
      </c>
      <c r="H8" s="26">
        <f>H9/B9*100</f>
        <v>8.3541706099759914</v>
      </c>
      <c r="I8" s="27" t="s">
        <v>14</v>
      </c>
      <c r="J8" s="25" t="s">
        <v>13</v>
      </c>
      <c r="K8" s="26">
        <f>K9/C9*100</f>
        <v>4.2015943156627564</v>
      </c>
      <c r="L8" s="27" t="s">
        <v>15</v>
      </c>
      <c r="M8" s="28"/>
      <c r="N8" s="25" t="s">
        <v>13</v>
      </c>
      <c r="O8" s="26">
        <f>O9/E9*100</f>
        <v>17.121249690057031</v>
      </c>
      <c r="P8" s="27" t="s">
        <v>16</v>
      </c>
      <c r="Q8" s="28"/>
      <c r="R8" s="25" t="s">
        <v>13</v>
      </c>
      <c r="S8" s="26">
        <f>S9/B9*100</f>
        <v>5.3097697771490617</v>
      </c>
      <c r="T8" s="27" t="s">
        <v>14</v>
      </c>
      <c r="U8" s="25" t="s">
        <v>13</v>
      </c>
      <c r="V8" s="26">
        <f>V9/C9*100</f>
        <v>2.0743720363492226</v>
      </c>
      <c r="W8" s="27" t="s">
        <v>16</v>
      </c>
      <c r="X8" s="28"/>
      <c r="Y8" s="25" t="s">
        <v>13</v>
      </c>
      <c r="Z8" s="26">
        <f>Z9/E9*100</f>
        <v>12.140466154227623</v>
      </c>
      <c r="AA8" s="27" t="s">
        <v>16</v>
      </c>
      <c r="AB8" s="28"/>
      <c r="AC8" s="25" t="s">
        <v>13</v>
      </c>
      <c r="AD8" s="26">
        <f>AD9/B9*100</f>
        <v>3.0444008328269296</v>
      </c>
      <c r="AE8" s="27" t="s">
        <v>14</v>
      </c>
      <c r="AF8" s="26" t="s">
        <v>13</v>
      </c>
      <c r="AG8" s="26">
        <f>AG9/C9*100</f>
        <v>2.1272222793135338</v>
      </c>
      <c r="AH8" s="26" t="s">
        <v>15</v>
      </c>
      <c r="AI8" s="28"/>
      <c r="AJ8" s="26" t="s">
        <v>13</v>
      </c>
      <c r="AK8" s="26">
        <f>AK9/E9*100</f>
        <v>4.9807835358294072</v>
      </c>
      <c r="AL8" s="27" t="s">
        <v>15</v>
      </c>
      <c r="AM8" s="28"/>
      <c r="AN8" s="26"/>
      <c r="AO8" s="28"/>
      <c r="AP8" s="26"/>
      <c r="AQ8" s="28"/>
    </row>
    <row r="9" spans="1:44" s="10" customFormat="1" ht="12" customHeight="1" x14ac:dyDescent="0.15">
      <c r="A9" s="16" t="s">
        <v>20</v>
      </c>
      <c r="B9" s="15">
        <f>+SUM(B10:B12)</f>
        <v>100381</v>
      </c>
      <c r="C9" s="15">
        <f>+SUM(C10:C12)</f>
        <v>68117</v>
      </c>
      <c r="D9" s="15">
        <f>C9/B9*100</f>
        <v>67.858459270180617</v>
      </c>
      <c r="E9" s="15">
        <f>+SUM(E10:E12)</f>
        <v>32264</v>
      </c>
      <c r="F9" s="15">
        <f>E9/B9*100</f>
        <v>32.14154072981939</v>
      </c>
      <c r="G9" s="13"/>
      <c r="H9" s="4">
        <f>S9+AD9</f>
        <v>8386</v>
      </c>
      <c r="I9" s="14"/>
      <c r="J9" s="13"/>
      <c r="K9" s="4">
        <f>V9+AG9</f>
        <v>2862</v>
      </c>
      <c r="L9" s="14"/>
      <c r="M9" s="15">
        <f>K9/H9*100</f>
        <v>34.128309086572862</v>
      </c>
      <c r="N9" s="13"/>
      <c r="O9" s="4">
        <f>Z9+AK9</f>
        <v>5524</v>
      </c>
      <c r="P9" s="14"/>
      <c r="Q9" s="15">
        <f>O9/H9*100</f>
        <v>65.871690913427145</v>
      </c>
      <c r="R9" s="13"/>
      <c r="S9" s="4">
        <f>SUM(S10:S12)</f>
        <v>5330</v>
      </c>
      <c r="T9" s="14"/>
      <c r="U9" s="13"/>
      <c r="V9" s="4">
        <f>SUM(V10:V12)</f>
        <v>1413</v>
      </c>
      <c r="W9" s="14"/>
      <c r="X9" s="15">
        <f>V9/S9*100</f>
        <v>26.510318949343343</v>
      </c>
      <c r="Y9" s="13"/>
      <c r="Z9" s="4">
        <f>+SUM(Z10:Z12)</f>
        <v>3917</v>
      </c>
      <c r="AA9" s="4"/>
      <c r="AB9" s="15">
        <f>Z9/S9*100</f>
        <v>73.489681050656657</v>
      </c>
      <c r="AC9" s="13"/>
      <c r="AD9" s="4">
        <f>SUM(AD10:AD12)</f>
        <v>3056</v>
      </c>
      <c r="AE9" s="14"/>
      <c r="AF9" s="4"/>
      <c r="AG9" s="4">
        <f>SUM(AG10:AG12)</f>
        <v>1449</v>
      </c>
      <c r="AH9" s="4"/>
      <c r="AI9" s="15">
        <f>AG9/AD9*100</f>
        <v>47.414921465968582</v>
      </c>
      <c r="AJ9" s="4"/>
      <c r="AK9" s="4">
        <f>SUM(AK10:AK12)</f>
        <v>1607</v>
      </c>
      <c r="AL9" s="4"/>
      <c r="AM9" s="15">
        <f>AK9/AD9*100</f>
        <v>52.585078534031418</v>
      </c>
      <c r="AN9" s="4">
        <f>+SUM(AO9,AQ9)</f>
        <v>91995</v>
      </c>
      <c r="AO9" s="15">
        <f>+SUM(C9)-SUM(K9)</f>
        <v>65255</v>
      </c>
      <c r="AP9" s="4">
        <f>+ROUND(AO9/AN9*100,1)</f>
        <v>70.900000000000006</v>
      </c>
      <c r="AQ9" s="15">
        <f>+SUM(E9)-SUM(O9)</f>
        <v>26740</v>
      </c>
      <c r="AR9" s="4">
        <f>+ROUND(AQ9/AN9*100,1)</f>
        <v>29.1</v>
      </c>
    </row>
    <row r="10" spans="1:44" s="10" customFormat="1" ht="12" customHeight="1" x14ac:dyDescent="0.15">
      <c r="A10" s="16" t="s">
        <v>17</v>
      </c>
      <c r="B10" s="15">
        <f>SUM(C10,E10)</f>
        <v>2318</v>
      </c>
      <c r="C10" s="15">
        <f>23+27+11+29+35+26+25+20+15+16+23+41</f>
        <v>291</v>
      </c>
      <c r="D10" s="15">
        <f>C10/B9*100</f>
        <v>0.28989549815204069</v>
      </c>
      <c r="E10" s="15">
        <f>186+166+153+221+243+191+174+122+130+103+142+196</f>
        <v>2027</v>
      </c>
      <c r="F10" s="15">
        <f>E10/B9*100</f>
        <v>2.0193064424542491</v>
      </c>
      <c r="G10" s="13"/>
      <c r="H10" s="4">
        <f>S10+AD10</f>
        <v>533</v>
      </c>
      <c r="I10" s="14"/>
      <c r="J10" s="13"/>
      <c r="K10" s="4">
        <f>V10+AG10</f>
        <v>25</v>
      </c>
      <c r="L10" s="14"/>
      <c r="M10" s="15">
        <f>K10/H9*100</f>
        <v>0.29811590746482231</v>
      </c>
      <c r="N10" s="13"/>
      <c r="O10" s="4">
        <f>Z10+AK10</f>
        <v>508</v>
      </c>
      <c r="P10" s="14"/>
      <c r="Q10" s="15">
        <f>O10/H9*100</f>
        <v>6.057715239685189</v>
      </c>
      <c r="R10" s="13"/>
      <c r="S10" s="4">
        <f>SUM(V10+Z10)</f>
        <v>179</v>
      </c>
      <c r="T10" s="14"/>
      <c r="U10" s="13"/>
      <c r="V10" s="4">
        <f>0+0+0+0+0+0+0+1+0+0+0+0</f>
        <v>1</v>
      </c>
      <c r="W10" s="14"/>
      <c r="X10" s="15">
        <f>V10/S9*100</f>
        <v>1.8761726078799251E-2</v>
      </c>
      <c r="Y10" s="13"/>
      <c r="Z10" s="4">
        <f>14+11+12+15+23+25+18+14+14+10+9+13</f>
        <v>178</v>
      </c>
      <c r="AA10" s="4"/>
      <c r="AB10" s="15">
        <f>Z10/S9*100</f>
        <v>3.3395872420262664</v>
      </c>
      <c r="AC10" s="13"/>
      <c r="AD10" s="4">
        <f>SUM(AG10+AK10)</f>
        <v>354</v>
      </c>
      <c r="AE10" s="14"/>
      <c r="AF10" s="4"/>
      <c r="AG10" s="4">
        <f>5+3+1+2+0+2+5+1+0+2+2+1</f>
        <v>24</v>
      </c>
      <c r="AH10" s="4"/>
      <c r="AI10" s="15">
        <f>AG10/AD9*100</f>
        <v>0.78534031413612559</v>
      </c>
      <c r="AJ10" s="4"/>
      <c r="AK10" s="4">
        <f>31+20+24+38+43+31+28+16+21+18+27+33</f>
        <v>330</v>
      </c>
      <c r="AL10" s="4"/>
      <c r="AM10" s="15">
        <f>AK10/AD9*100</f>
        <v>10.798429319371728</v>
      </c>
      <c r="AN10" s="4">
        <f>+SUM(AO10,AQ10)</f>
        <v>1785</v>
      </c>
      <c r="AO10" s="15">
        <f>+SUM(C10)-SUM(K10)</f>
        <v>266</v>
      </c>
      <c r="AP10" s="4">
        <f>+ROUND(AO10/AN9*100,1)</f>
        <v>0.3</v>
      </c>
      <c r="AQ10" s="15">
        <f>+SUM(E10)-SUM(O10)</f>
        <v>1519</v>
      </c>
      <c r="AR10" s="4">
        <f>+ROUND(AQ10/AN9*100,1)</f>
        <v>1.7</v>
      </c>
    </row>
    <row r="11" spans="1:44" s="10" customFormat="1" ht="12" customHeight="1" x14ac:dyDescent="0.15">
      <c r="A11" s="16" t="s">
        <v>18</v>
      </c>
      <c r="B11" s="15">
        <f>SUM(C11,E11)</f>
        <v>61587</v>
      </c>
      <c r="C11" s="15">
        <f>3668+3682+3877+3740+3452+3594+3636+3685+3329+3715+3931+3529</f>
        <v>43838</v>
      </c>
      <c r="D11" s="15">
        <f>C11/B9*100</f>
        <v>43.671611161474786</v>
      </c>
      <c r="E11" s="15">
        <f>1489+1623+1527+1433+1390+1468+1541+1516+1261+1389+1551+1561</f>
        <v>17749</v>
      </c>
      <c r="F11" s="15">
        <f>E11/B9*100</f>
        <v>17.681632978352475</v>
      </c>
      <c r="G11" s="13"/>
      <c r="H11" s="4">
        <f>S11+AD11</f>
        <v>5474</v>
      </c>
      <c r="I11" s="14"/>
      <c r="J11" s="13"/>
      <c r="K11" s="4">
        <f>V11+AG11</f>
        <v>2181</v>
      </c>
      <c r="L11" s="14"/>
      <c r="M11" s="15">
        <f>K11/H9*100</f>
        <v>26.0076317672311</v>
      </c>
      <c r="N11" s="13"/>
      <c r="O11" s="4">
        <f>Z11+AK11</f>
        <v>3293</v>
      </c>
      <c r="P11" s="14"/>
      <c r="Q11" s="15">
        <f>O11/H9*100</f>
        <v>39.267827331266396</v>
      </c>
      <c r="R11" s="13"/>
      <c r="S11" s="4">
        <f>SUM(V11+Z11)</f>
        <v>3345</v>
      </c>
      <c r="T11" s="14"/>
      <c r="U11" s="13"/>
      <c r="V11" s="4">
        <f>89+95+88+117+105+78+67+68+78+64+67+72</f>
        <v>988</v>
      </c>
      <c r="W11" s="14"/>
      <c r="X11" s="15">
        <f>V11/S9*100</f>
        <v>18.536585365853657</v>
      </c>
      <c r="Y11" s="13"/>
      <c r="Z11" s="4">
        <f>208+240+218+226+209+190+194+176+160+166+186+184</f>
        <v>2357</v>
      </c>
      <c r="AA11" s="4"/>
      <c r="AB11" s="15">
        <f>Z11/S9*100</f>
        <v>44.22138836772983</v>
      </c>
      <c r="AC11" s="13"/>
      <c r="AD11" s="4">
        <f>SUM(AG11+AK11)</f>
        <v>2129</v>
      </c>
      <c r="AE11" s="14"/>
      <c r="AF11" s="4"/>
      <c r="AG11" s="4">
        <f>105+100+96+96+93+113+98+94+77+117+101+103</f>
        <v>1193</v>
      </c>
      <c r="AH11" s="4"/>
      <c r="AI11" s="15">
        <f>AG11/AD9*100</f>
        <v>39.037958115183244</v>
      </c>
      <c r="AJ11" s="4"/>
      <c r="AK11" s="4">
        <f>92+84+72+85+73+86+74+81+48+73+92+76</f>
        <v>936</v>
      </c>
      <c r="AL11" s="4"/>
      <c r="AM11" s="15">
        <f>AK11/AD9*100</f>
        <v>30.628272251308903</v>
      </c>
      <c r="AN11" s="4">
        <f>+SUM(AO11,AQ11)</f>
        <v>56113</v>
      </c>
      <c r="AO11" s="15">
        <f>+SUM(C11)-SUM(K11)</f>
        <v>41657</v>
      </c>
      <c r="AP11" s="4">
        <f>+ROUND(AO11/AN9*100,1)</f>
        <v>45.3</v>
      </c>
      <c r="AQ11" s="15">
        <f>+SUM(E11)-SUM(O11)</f>
        <v>14456</v>
      </c>
      <c r="AR11" s="4">
        <f>+ROUND(AQ11/AN9*100,1)</f>
        <v>15.7</v>
      </c>
    </row>
    <row r="12" spans="1:44" s="10" customFormat="1" ht="12" customHeight="1" x14ac:dyDescent="0.15">
      <c r="A12" s="17" t="s">
        <v>19</v>
      </c>
      <c r="B12" s="18">
        <f>SUM(C12,E12)</f>
        <v>36476</v>
      </c>
      <c r="C12" s="18">
        <f>1920+2084+1985+2198+2042+1943+2156+1979+1767+1918+1997+1999</f>
        <v>23988</v>
      </c>
      <c r="D12" s="18">
        <f>C12/B9*100</f>
        <v>23.896952610553789</v>
      </c>
      <c r="E12" s="18">
        <f>1090+1103+1039+1149+1047+1045+1104+993+858+898+1048+1114</f>
        <v>12488</v>
      </c>
      <c r="F12" s="18">
        <f>E12/B9*100</f>
        <v>12.440601309012662</v>
      </c>
      <c r="G12" s="19"/>
      <c r="H12" s="20">
        <f>S12+AD12</f>
        <v>2379</v>
      </c>
      <c r="I12" s="21"/>
      <c r="J12" s="19"/>
      <c r="K12" s="20">
        <f>V12+AG12</f>
        <v>656</v>
      </c>
      <c r="L12" s="21"/>
      <c r="M12" s="18">
        <f>K12/H9*100+1</f>
        <v>8.8225614118769382</v>
      </c>
      <c r="N12" s="19"/>
      <c r="O12" s="20">
        <f>Z12+AK12</f>
        <v>1723</v>
      </c>
      <c r="P12" s="21"/>
      <c r="Q12" s="18">
        <f>O12/H9*100-1</f>
        <v>19.546148342475554</v>
      </c>
      <c r="R12" s="19"/>
      <c r="S12" s="20">
        <f>SUM(V12+Z12)</f>
        <v>1806</v>
      </c>
      <c r="T12" s="21"/>
      <c r="U12" s="19"/>
      <c r="V12" s="20">
        <f>45+55+38+36+36+34+25+21+27+23+40+44</f>
        <v>424</v>
      </c>
      <c r="W12" s="21"/>
      <c r="X12" s="18">
        <f>V12/S9*100</f>
        <v>7.9549718574108823</v>
      </c>
      <c r="Y12" s="19"/>
      <c r="Z12" s="20">
        <f>127+139+141+122+117+136+100+95+79+99+115+112</f>
        <v>1382</v>
      </c>
      <c r="AA12" s="20"/>
      <c r="AB12" s="18">
        <f>Z12/S9*100+1</f>
        <v>26.928705440900561</v>
      </c>
      <c r="AC12" s="19"/>
      <c r="AD12" s="20">
        <f>SUM(AG12+AK12)</f>
        <v>573</v>
      </c>
      <c r="AE12" s="21"/>
      <c r="AF12" s="20"/>
      <c r="AG12" s="20">
        <f>21+23+17+20+17+19+25+19+16+23+19+13</f>
        <v>232</v>
      </c>
      <c r="AH12" s="20"/>
      <c r="AI12" s="18">
        <f>AG12/AD9*100</f>
        <v>7.5916230366492146</v>
      </c>
      <c r="AJ12" s="20"/>
      <c r="AK12" s="20">
        <f>36+21+29+26+38+34+35+28+25+12+22+35</f>
        <v>341</v>
      </c>
      <c r="AL12" s="20"/>
      <c r="AM12" s="18">
        <f>AK12/AD9*100</f>
        <v>11.158376963350786</v>
      </c>
      <c r="AN12" s="18">
        <f>+SUM(AO12,AQ12)</f>
        <v>34097</v>
      </c>
      <c r="AO12" s="18">
        <f>+SUM(C12)-SUM(K12)</f>
        <v>23332</v>
      </c>
      <c r="AP12" s="20">
        <f>+ROUND(AO12/AN9*100,1)</f>
        <v>25.4</v>
      </c>
      <c r="AQ12" s="18">
        <f>+SUM(E12)-SUM(O12)</f>
        <v>10765</v>
      </c>
      <c r="AR12" s="20">
        <f>+ROUND(AQ12/AN9*100,1)</f>
        <v>11.7</v>
      </c>
    </row>
    <row r="13" spans="1:44" s="10" customFormat="1" ht="12" customHeight="1" x14ac:dyDescent="0.15">
      <c r="A13" s="6"/>
      <c r="B13" s="7"/>
      <c r="C13" s="7"/>
      <c r="D13" s="8"/>
      <c r="E13" s="7"/>
      <c r="F13" s="8"/>
      <c r="G13" s="9"/>
      <c r="I13" s="11"/>
      <c r="J13" s="9"/>
      <c r="L13" s="11"/>
      <c r="M13" s="8"/>
      <c r="N13" s="9"/>
      <c r="P13" s="11"/>
      <c r="Q13" s="8"/>
      <c r="R13" s="9"/>
      <c r="T13" s="11"/>
      <c r="U13" s="9"/>
      <c r="W13" s="11"/>
      <c r="X13" s="8"/>
      <c r="Y13" s="9"/>
      <c r="AB13" s="8"/>
      <c r="AC13" s="9"/>
      <c r="AE13" s="11"/>
      <c r="AI13" s="8"/>
      <c r="AM13" s="8"/>
      <c r="AN13" s="12"/>
      <c r="AO13" s="7"/>
      <c r="AQ13" s="7"/>
    </row>
    <row r="14" spans="1:44" s="29" customFormat="1" ht="12" customHeight="1" x14ac:dyDescent="0.15">
      <c r="A14" s="22"/>
      <c r="B14" s="23"/>
      <c r="C14" s="23"/>
      <c r="D14" s="23"/>
      <c r="E14" s="24"/>
      <c r="F14" s="23"/>
      <c r="G14" s="25" t="s">
        <v>13</v>
      </c>
      <c r="H14" s="26">
        <f>H15/B15*100</f>
        <v>8.6290138694742691</v>
      </c>
      <c r="I14" s="27" t="s">
        <v>14</v>
      </c>
      <c r="J14" s="25" t="s">
        <v>13</v>
      </c>
      <c r="K14" s="26">
        <f>K15/C15*100</f>
        <v>4.5176886109663599</v>
      </c>
      <c r="L14" s="27" t="s">
        <v>15</v>
      </c>
      <c r="M14" s="28"/>
      <c r="N14" s="25" t="s">
        <v>13</v>
      </c>
      <c r="O14" s="26">
        <f>O15/E15*100</f>
        <v>17.564889098631433</v>
      </c>
      <c r="P14" s="27" t="s">
        <v>16</v>
      </c>
      <c r="Q14" s="28"/>
      <c r="R14" s="25" t="s">
        <v>13</v>
      </c>
      <c r="S14" s="26">
        <f>S15/B15*100</f>
        <v>5.6122297237010379</v>
      </c>
      <c r="T14" s="27" t="s">
        <v>14</v>
      </c>
      <c r="U14" s="25" t="s">
        <v>13</v>
      </c>
      <c r="V14" s="26">
        <f>V15/C15*100</f>
        <v>2.2812807596549125</v>
      </c>
      <c r="W14" s="27" t="s">
        <v>16</v>
      </c>
      <c r="X14" s="28"/>
      <c r="Y14" s="25" t="s">
        <v>13</v>
      </c>
      <c r="Z14" s="26">
        <f>Z15/E15*100</f>
        <v>12.851974201667455</v>
      </c>
      <c r="AA14" s="27" t="s">
        <v>16</v>
      </c>
      <c r="AB14" s="28"/>
      <c r="AC14" s="25" t="s">
        <v>13</v>
      </c>
      <c r="AD14" s="26">
        <f>AD15/B15*100</f>
        <v>3.0167841457732307</v>
      </c>
      <c r="AE14" s="27" t="s">
        <v>14</v>
      </c>
      <c r="AF14" s="26" t="s">
        <v>13</v>
      </c>
      <c r="AG14" s="26">
        <f>AG15/C15*100</f>
        <v>2.2364078513114469</v>
      </c>
      <c r="AH14" s="26" t="s">
        <v>15</v>
      </c>
      <c r="AI14" s="28"/>
      <c r="AJ14" s="26" t="s">
        <v>13</v>
      </c>
      <c r="AK14" s="26">
        <f>AK15/E15*100</f>
        <v>4.7129148969639765</v>
      </c>
      <c r="AL14" s="27" t="s">
        <v>15</v>
      </c>
      <c r="AM14" s="28"/>
      <c r="AN14" s="26"/>
      <c r="AO14" s="28"/>
      <c r="AP14" s="26"/>
      <c r="AQ14" s="28"/>
    </row>
    <row r="15" spans="1:44" s="10" customFormat="1" ht="12" customHeight="1" x14ac:dyDescent="0.15">
      <c r="A15" s="16" t="s">
        <v>21</v>
      </c>
      <c r="B15" s="15">
        <f>+SUM(B16:B18)</f>
        <v>100869</v>
      </c>
      <c r="C15" s="15">
        <f>+SUM(C16:C18)</f>
        <v>69084</v>
      </c>
      <c r="D15" s="15">
        <f>C15/B15*100</f>
        <v>68.488832049489929</v>
      </c>
      <c r="E15" s="15">
        <f>+SUM(E16:E18)</f>
        <v>31785</v>
      </c>
      <c r="F15" s="15">
        <f>E15/B15*100</f>
        <v>31.511167950510067</v>
      </c>
      <c r="G15" s="13"/>
      <c r="H15" s="4">
        <f>S15+AD15</f>
        <v>8704</v>
      </c>
      <c r="I15" s="14"/>
      <c r="J15" s="13"/>
      <c r="K15" s="4">
        <f>V15+AG15</f>
        <v>3121</v>
      </c>
      <c r="L15" s="14"/>
      <c r="M15" s="15">
        <f>K15/H15*100</f>
        <v>35.857077205882355</v>
      </c>
      <c r="N15" s="13"/>
      <c r="O15" s="4">
        <f>Z15+AK15</f>
        <v>5583</v>
      </c>
      <c r="P15" s="14"/>
      <c r="Q15" s="15">
        <f>O15/H15*100</f>
        <v>64.142922794117652</v>
      </c>
      <c r="R15" s="13"/>
      <c r="S15" s="4">
        <f>SUM(S16:S18)</f>
        <v>5661</v>
      </c>
      <c r="T15" s="14"/>
      <c r="U15" s="13"/>
      <c r="V15" s="4">
        <f>SUM(V16:V18)</f>
        <v>1576</v>
      </c>
      <c r="W15" s="14"/>
      <c r="X15" s="15">
        <f>V15/S15*100</f>
        <v>27.839604310192545</v>
      </c>
      <c r="Y15" s="13"/>
      <c r="Z15" s="4">
        <f>+SUM(Z16:Z18)</f>
        <v>4085</v>
      </c>
      <c r="AA15" s="4"/>
      <c r="AB15" s="15">
        <f>Z15/S15*100</f>
        <v>72.160395689807459</v>
      </c>
      <c r="AC15" s="13"/>
      <c r="AD15" s="4">
        <f>SUM(AD16:AD18)</f>
        <v>3043</v>
      </c>
      <c r="AE15" s="14"/>
      <c r="AF15" s="4"/>
      <c r="AG15" s="4">
        <f>SUM(AG16:AG18)</f>
        <v>1545</v>
      </c>
      <c r="AH15" s="4"/>
      <c r="AI15" s="15">
        <f>AG15/AD15*100</f>
        <v>50.772264212947746</v>
      </c>
      <c r="AJ15" s="4"/>
      <c r="AK15" s="4">
        <f>SUM(AK16:AK18)</f>
        <v>1498</v>
      </c>
      <c r="AL15" s="4"/>
      <c r="AM15" s="15">
        <f>AK15/AD15*100</f>
        <v>49.227735787052254</v>
      </c>
      <c r="AN15" s="4">
        <f>+SUM(AO15,AQ15)</f>
        <v>92165</v>
      </c>
      <c r="AO15" s="15">
        <f>+SUM(C15)-SUM(K15)</f>
        <v>65963</v>
      </c>
      <c r="AP15" s="4">
        <f>+ROUND(AO15/AN15*100,1)</f>
        <v>71.599999999999994</v>
      </c>
      <c r="AQ15" s="15">
        <f>+SUM(E15)-SUM(O15)</f>
        <v>26202</v>
      </c>
      <c r="AR15" s="4">
        <f>+ROUND(AQ15/AN15*100,1)</f>
        <v>28.4</v>
      </c>
    </row>
    <row r="16" spans="1:44" s="10" customFormat="1" ht="12" customHeight="1" x14ac:dyDescent="0.15">
      <c r="A16" s="16" t="s">
        <v>17</v>
      </c>
      <c r="B16" s="15">
        <f>SUM(C16,E16)</f>
        <v>2216</v>
      </c>
      <c r="C16" s="15">
        <v>283</v>
      </c>
      <c r="D16" s="15">
        <f>C16/B15*100</f>
        <v>0.28056191694177601</v>
      </c>
      <c r="E16" s="15">
        <v>1933</v>
      </c>
      <c r="F16" s="15">
        <f>E16/B15*100</f>
        <v>1.9163469450475368</v>
      </c>
      <c r="G16" s="13"/>
      <c r="H16" s="4">
        <f>S16+AD16</f>
        <v>465</v>
      </c>
      <c r="I16" s="14"/>
      <c r="J16" s="13"/>
      <c r="K16" s="4">
        <f>V16+AG16</f>
        <v>11</v>
      </c>
      <c r="L16" s="14"/>
      <c r="M16" s="15">
        <f>K16/H15*100</f>
        <v>0.12637867647058823</v>
      </c>
      <c r="N16" s="13"/>
      <c r="O16" s="4">
        <f>Z16+AK16</f>
        <v>454</v>
      </c>
      <c r="P16" s="14"/>
      <c r="Q16" s="15">
        <f>O16/H15*100</f>
        <v>5.2159926470588234</v>
      </c>
      <c r="R16" s="13"/>
      <c r="S16" s="4">
        <f>SUM(V16+Z16)</f>
        <v>160</v>
      </c>
      <c r="T16" s="14"/>
      <c r="U16" s="13"/>
      <c r="V16" s="4">
        <v>2</v>
      </c>
      <c r="W16" s="14"/>
      <c r="X16" s="15">
        <f>V16/S15*100</f>
        <v>3.5329447094152977E-2</v>
      </c>
      <c r="Y16" s="13"/>
      <c r="Z16" s="4">
        <v>158</v>
      </c>
      <c r="AA16" s="4"/>
      <c r="AB16" s="15">
        <f>Z16/S15*100</f>
        <v>2.791026320438085</v>
      </c>
      <c r="AC16" s="13"/>
      <c r="AD16" s="4">
        <f>SUM(AG16+AK16)</f>
        <v>305</v>
      </c>
      <c r="AE16" s="14"/>
      <c r="AF16" s="4"/>
      <c r="AG16" s="4">
        <v>9</v>
      </c>
      <c r="AH16" s="4"/>
      <c r="AI16" s="15">
        <f>AG16/AD15*100</f>
        <v>0.29576076240552085</v>
      </c>
      <c r="AJ16" s="4"/>
      <c r="AK16" s="4">
        <v>296</v>
      </c>
      <c r="AL16" s="4"/>
      <c r="AM16" s="15">
        <f>AK16/AD15*100</f>
        <v>9.7272428524482422</v>
      </c>
      <c r="AN16" s="4">
        <f>+SUM(AO16,AQ16)</f>
        <v>1751</v>
      </c>
      <c r="AO16" s="15">
        <f>+SUM(C16)-SUM(K16)</f>
        <v>272</v>
      </c>
      <c r="AP16" s="4">
        <f>+ROUND(AO16/AN15*100,1)</f>
        <v>0.3</v>
      </c>
      <c r="AQ16" s="15">
        <f>+SUM(E16)-SUM(O16)</f>
        <v>1479</v>
      </c>
      <c r="AR16" s="4">
        <f>+ROUND(AQ16/AN15*100,1)</f>
        <v>1.6</v>
      </c>
    </row>
    <row r="17" spans="1:44" s="10" customFormat="1" ht="12" customHeight="1" x14ac:dyDescent="0.15">
      <c r="A17" s="16" t="s">
        <v>18</v>
      </c>
      <c r="B17" s="15">
        <f>SUM(C17,E17)</f>
        <v>61332</v>
      </c>
      <c r="C17" s="15">
        <v>44024</v>
      </c>
      <c r="D17" s="15">
        <f>C17/B15*100</f>
        <v>43.644727319592739</v>
      </c>
      <c r="E17" s="15">
        <v>17308</v>
      </c>
      <c r="F17" s="15">
        <f>E17/B15*100</f>
        <v>17.158889252396673</v>
      </c>
      <c r="G17" s="13"/>
      <c r="H17" s="4">
        <f>S17+AD17</f>
        <v>5912</v>
      </c>
      <c r="I17" s="14"/>
      <c r="J17" s="13"/>
      <c r="K17" s="4">
        <f>V17+AG17</f>
        <v>2463</v>
      </c>
      <c r="L17" s="14"/>
      <c r="M17" s="15">
        <f>K17/H15*100</f>
        <v>28.297334558823529</v>
      </c>
      <c r="N17" s="13"/>
      <c r="O17" s="4">
        <f>Z17+AK17</f>
        <v>3449</v>
      </c>
      <c r="P17" s="14"/>
      <c r="Q17" s="15">
        <f>O17/H15*100</f>
        <v>39.625459558823529</v>
      </c>
      <c r="R17" s="13"/>
      <c r="S17" s="4">
        <f>SUM(V17+Z17)</f>
        <v>3684</v>
      </c>
      <c r="T17" s="14"/>
      <c r="U17" s="13"/>
      <c r="V17" s="4">
        <v>1151</v>
      </c>
      <c r="W17" s="14"/>
      <c r="X17" s="15">
        <f>V17/S15*100</f>
        <v>20.332096802685037</v>
      </c>
      <c r="Y17" s="13"/>
      <c r="Z17" s="4">
        <v>2533</v>
      </c>
      <c r="AA17" s="4"/>
      <c r="AB17" s="15">
        <f>Z17/S15*100</f>
        <v>44.74474474474475</v>
      </c>
      <c r="AC17" s="13"/>
      <c r="AD17" s="4">
        <f>SUM(AG17+AK17)</f>
        <v>2228</v>
      </c>
      <c r="AE17" s="14"/>
      <c r="AF17" s="4"/>
      <c r="AG17" s="4">
        <f>201+303+87+340+58+323</f>
        <v>1312</v>
      </c>
      <c r="AH17" s="4"/>
      <c r="AI17" s="15">
        <f>AG17/AD15*100</f>
        <v>43.115346697338154</v>
      </c>
      <c r="AJ17" s="4"/>
      <c r="AK17" s="4">
        <v>916</v>
      </c>
      <c r="AL17" s="4"/>
      <c r="AM17" s="15">
        <f>AK17/AD15*100</f>
        <v>30.101873151495234</v>
      </c>
      <c r="AN17" s="4">
        <f>+SUM(AO17,AQ17)</f>
        <v>55420</v>
      </c>
      <c r="AO17" s="15">
        <f>+SUM(C17)-SUM(K17)</f>
        <v>41561</v>
      </c>
      <c r="AP17" s="4">
        <f>+ROUND(AO17/AN15*100,1)</f>
        <v>45.1</v>
      </c>
      <c r="AQ17" s="15">
        <f>+SUM(E17)-SUM(O17)</f>
        <v>13859</v>
      </c>
      <c r="AR17" s="4">
        <f>+ROUND(AQ17/AN15*100,1)</f>
        <v>15</v>
      </c>
    </row>
    <row r="18" spans="1:44" s="10" customFormat="1" ht="12" customHeight="1" x14ac:dyDescent="0.15">
      <c r="A18" s="17" t="s">
        <v>19</v>
      </c>
      <c r="B18" s="18">
        <f>SUM(C18,E18)</f>
        <v>37321</v>
      </c>
      <c r="C18" s="18">
        <f>8360+16417</f>
        <v>24777</v>
      </c>
      <c r="D18" s="18">
        <f>C18/B15*100</f>
        <v>24.563542812955415</v>
      </c>
      <c r="E18" s="18">
        <f>6987+5557</f>
        <v>12544</v>
      </c>
      <c r="F18" s="18">
        <f>E18/B15*100</f>
        <v>12.435931753065859</v>
      </c>
      <c r="G18" s="19"/>
      <c r="H18" s="20">
        <f>S18+AD18</f>
        <v>2327</v>
      </c>
      <c r="I18" s="21"/>
      <c r="J18" s="19"/>
      <c r="K18" s="20">
        <f>V18+AG18</f>
        <v>647</v>
      </c>
      <c r="L18" s="21"/>
      <c r="M18" s="18">
        <f>K18/H15*100+1</f>
        <v>8.4333639705882355</v>
      </c>
      <c r="N18" s="19"/>
      <c r="O18" s="20">
        <f>Z18+AK18</f>
        <v>1680</v>
      </c>
      <c r="P18" s="21"/>
      <c r="Q18" s="18">
        <f>O18/H15*100-1</f>
        <v>18.301470588235293</v>
      </c>
      <c r="R18" s="19"/>
      <c r="S18" s="20">
        <f>SUM(V18+Z18)</f>
        <v>1817</v>
      </c>
      <c r="T18" s="21"/>
      <c r="U18" s="19"/>
      <c r="V18" s="20">
        <f>152+271</f>
        <v>423</v>
      </c>
      <c r="W18" s="21"/>
      <c r="X18" s="18">
        <f>V18/S15*100</f>
        <v>7.4721780604133547</v>
      </c>
      <c r="Y18" s="19"/>
      <c r="Z18" s="20">
        <f>722+672</f>
        <v>1394</v>
      </c>
      <c r="AA18" s="20"/>
      <c r="AB18" s="18">
        <f>Z18/S15*100+1</f>
        <v>25.624624624624623</v>
      </c>
      <c r="AC18" s="19"/>
      <c r="AD18" s="20">
        <f>SUM(AG18+AK18)</f>
        <v>510</v>
      </c>
      <c r="AE18" s="21"/>
      <c r="AF18" s="20"/>
      <c r="AG18" s="20">
        <v>224</v>
      </c>
      <c r="AH18" s="20"/>
      <c r="AI18" s="18">
        <f>AG18/AD15*100</f>
        <v>7.3611567532040745</v>
      </c>
      <c r="AJ18" s="20"/>
      <c r="AK18" s="20">
        <v>286</v>
      </c>
      <c r="AL18" s="20"/>
      <c r="AM18" s="18">
        <f>AK18/AD15*100</f>
        <v>9.3986197831087743</v>
      </c>
      <c r="AN18" s="18">
        <f>+SUM(AO18,AQ18)</f>
        <v>34994</v>
      </c>
      <c r="AO18" s="18">
        <f>+SUM(C18)-SUM(K18)</f>
        <v>24130</v>
      </c>
      <c r="AP18" s="20">
        <f>+ROUND(AO18/AN15*100,1)</f>
        <v>26.2</v>
      </c>
      <c r="AQ18" s="18">
        <f>+SUM(E18)-SUM(O18)</f>
        <v>10864</v>
      </c>
      <c r="AR18" s="20">
        <f>+ROUND(AQ18/AN15*100,1)</f>
        <v>11.8</v>
      </c>
    </row>
    <row r="19" spans="1:44" s="10" customFormat="1" ht="12" customHeight="1" x14ac:dyDescent="0.15">
      <c r="A19" s="6"/>
      <c r="B19" s="7"/>
      <c r="C19" s="7"/>
      <c r="D19" s="8"/>
      <c r="E19" s="7"/>
      <c r="F19" s="8"/>
      <c r="G19" s="9"/>
      <c r="I19" s="11"/>
      <c r="J19" s="9"/>
      <c r="L19" s="11"/>
      <c r="M19" s="8"/>
      <c r="N19" s="9"/>
      <c r="P19" s="11"/>
      <c r="Q19" s="8"/>
      <c r="R19" s="9"/>
      <c r="T19" s="11"/>
      <c r="U19" s="9"/>
      <c r="W19" s="11"/>
      <c r="X19" s="8"/>
      <c r="Y19" s="9"/>
      <c r="AB19" s="8"/>
      <c r="AC19" s="9"/>
      <c r="AE19" s="11"/>
      <c r="AI19" s="8"/>
      <c r="AM19" s="8"/>
      <c r="AN19" s="12"/>
      <c r="AO19" s="7"/>
      <c r="AQ19" s="7"/>
    </row>
    <row r="20" spans="1:44" s="29" customFormat="1" ht="12" customHeight="1" x14ac:dyDescent="0.15">
      <c r="A20" s="22"/>
      <c r="B20" s="23"/>
      <c r="C20" s="23"/>
      <c r="D20" s="23"/>
      <c r="E20" s="24"/>
      <c r="F20" s="23"/>
      <c r="G20" s="25" t="s">
        <v>13</v>
      </c>
      <c r="H20" s="26">
        <f>H21/B21*100</f>
        <v>10.340588472390165</v>
      </c>
      <c r="I20" s="27" t="s">
        <v>14</v>
      </c>
      <c r="J20" s="25" t="s">
        <v>13</v>
      </c>
      <c r="K20" s="26">
        <f>K21/C21*100</f>
        <v>5.6883929625693703</v>
      </c>
      <c r="L20" s="27" t="s">
        <v>15</v>
      </c>
      <c r="M20" s="28"/>
      <c r="N20" s="25" t="s">
        <v>13</v>
      </c>
      <c r="O20" s="26">
        <f>O21/E21*100</f>
        <v>20.350609756097558</v>
      </c>
      <c r="P20" s="27" t="s">
        <v>16</v>
      </c>
      <c r="Q20" s="28"/>
      <c r="R20" s="25" t="s">
        <v>13</v>
      </c>
      <c r="S20" s="26">
        <f>S21/B21*100</f>
        <v>7.3750503829101168</v>
      </c>
      <c r="T20" s="27" t="s">
        <v>14</v>
      </c>
      <c r="U20" s="25" t="s">
        <v>13</v>
      </c>
      <c r="V20" s="26">
        <f>V21/C21*100</f>
        <v>3.4862439485181254</v>
      </c>
      <c r="W20" s="27" t="s">
        <v>16</v>
      </c>
      <c r="X20" s="28"/>
      <c r="Y20" s="25" t="s">
        <v>13</v>
      </c>
      <c r="Z20" s="26">
        <f>Z21/E21*100</f>
        <v>15.742505081300814</v>
      </c>
      <c r="AA20" s="27" t="s">
        <v>16</v>
      </c>
      <c r="AB20" s="28"/>
      <c r="AC20" s="25" t="s">
        <v>13</v>
      </c>
      <c r="AD20" s="26">
        <f>AD21/B21*100</f>
        <v>2.9655380894800483</v>
      </c>
      <c r="AE20" s="27" t="s">
        <v>14</v>
      </c>
      <c r="AF20" s="26" t="s">
        <v>13</v>
      </c>
      <c r="AG20" s="26">
        <f>AG21/C21*100</f>
        <v>2.2021490140512459</v>
      </c>
      <c r="AH20" s="26" t="s">
        <v>15</v>
      </c>
      <c r="AI20" s="28"/>
      <c r="AJ20" s="26" t="s">
        <v>13</v>
      </c>
      <c r="AK20" s="26">
        <f>AK21/E21*100</f>
        <v>4.6081046747967482</v>
      </c>
      <c r="AL20" s="27" t="s">
        <v>15</v>
      </c>
      <c r="AM20" s="28"/>
      <c r="AN20" s="26"/>
      <c r="AO20" s="28"/>
      <c r="AP20" s="26"/>
      <c r="AQ20" s="28"/>
    </row>
    <row r="21" spans="1:44" s="10" customFormat="1" ht="12" customHeight="1" x14ac:dyDescent="0.15">
      <c r="A21" s="16" t="s">
        <v>24</v>
      </c>
      <c r="B21" s="15">
        <f>+SUM(B22:B24)</f>
        <v>99240</v>
      </c>
      <c r="C21" s="15">
        <f>+SUM(C22:C24)</f>
        <v>67752</v>
      </c>
      <c r="D21" s="15">
        <f>C21/B21*100</f>
        <v>68.270858524788395</v>
      </c>
      <c r="E21" s="15">
        <f>+SUM(E22:E24)</f>
        <v>31488</v>
      </c>
      <c r="F21" s="15">
        <f>E21/B21*100</f>
        <v>31.729141475211609</v>
      </c>
      <c r="G21" s="13"/>
      <c r="H21" s="4">
        <f>S21+AD21</f>
        <v>10262</v>
      </c>
      <c r="I21" s="14"/>
      <c r="J21" s="13"/>
      <c r="K21" s="4">
        <f>V21+AG21</f>
        <v>3854</v>
      </c>
      <c r="L21" s="14"/>
      <c r="M21" s="15">
        <f>K21/H21*100</f>
        <v>37.556031962580391</v>
      </c>
      <c r="N21" s="13"/>
      <c r="O21" s="4">
        <f>Z21+AK21</f>
        <v>6408</v>
      </c>
      <c r="P21" s="14"/>
      <c r="Q21" s="15">
        <f>O21/H21*100</f>
        <v>62.443968037419609</v>
      </c>
      <c r="R21" s="13"/>
      <c r="S21" s="4">
        <f>SUM(S22:S24)</f>
        <v>7319</v>
      </c>
      <c r="T21" s="14"/>
      <c r="U21" s="13"/>
      <c r="V21" s="4">
        <f>SUM(V22:V24)</f>
        <v>2362</v>
      </c>
      <c r="W21" s="14"/>
      <c r="X21" s="15">
        <f>V21/S21*100</f>
        <v>32.272168329006696</v>
      </c>
      <c r="Y21" s="13"/>
      <c r="Z21" s="4">
        <f>+SUM(Z22:Z24)</f>
        <v>4957</v>
      </c>
      <c r="AA21" s="4"/>
      <c r="AB21" s="15">
        <f>Z21/S21*100</f>
        <v>67.727831670993311</v>
      </c>
      <c r="AC21" s="13"/>
      <c r="AD21" s="4">
        <f>SUM(AD22:AD24)</f>
        <v>2943</v>
      </c>
      <c r="AE21" s="14"/>
      <c r="AF21" s="4"/>
      <c r="AG21" s="4">
        <f>SUM(AG22:AG24)</f>
        <v>1492</v>
      </c>
      <c r="AH21" s="4"/>
      <c r="AI21" s="15">
        <f>AG21/AD21*100</f>
        <v>50.696568127760791</v>
      </c>
      <c r="AJ21" s="4"/>
      <c r="AK21" s="4">
        <f>SUM(AK22:AK24)</f>
        <v>1451</v>
      </c>
      <c r="AL21" s="4"/>
      <c r="AM21" s="15">
        <f>AK21/AD21*100</f>
        <v>49.303431872239209</v>
      </c>
      <c r="AN21" s="4">
        <f>+SUM(AO21,AQ21)</f>
        <v>88978</v>
      </c>
      <c r="AO21" s="15">
        <f>+SUM(C21)-SUM(K21)</f>
        <v>63898</v>
      </c>
      <c r="AP21" s="4">
        <f>+ROUND(AO21/AN21*100,1)</f>
        <v>71.8</v>
      </c>
      <c r="AQ21" s="15">
        <f>+SUM(E21)-SUM(O21)</f>
        <v>25080</v>
      </c>
      <c r="AR21" s="4">
        <f>+ROUND(AQ21/AN21*100,1)</f>
        <v>28.2</v>
      </c>
    </row>
    <row r="22" spans="1:44" s="10" customFormat="1" ht="12" customHeight="1" x14ac:dyDescent="0.15">
      <c r="A22" s="16" t="s">
        <v>17</v>
      </c>
      <c r="B22" s="15">
        <f>SUM(C22,E22)</f>
        <v>2096</v>
      </c>
      <c r="C22" s="15">
        <f>238+21</f>
        <v>259</v>
      </c>
      <c r="D22" s="15">
        <f>C22/B21*100</f>
        <v>0.26098347440548164</v>
      </c>
      <c r="E22" s="15">
        <f>1373+464</f>
        <v>1837</v>
      </c>
      <c r="F22" s="15">
        <f>E22/B21*100</f>
        <v>1.8510681176944779</v>
      </c>
      <c r="G22" s="13"/>
      <c r="H22" s="4">
        <f>S22+AD22</f>
        <v>485</v>
      </c>
      <c r="I22" s="14"/>
      <c r="J22" s="13"/>
      <c r="K22" s="4">
        <f>V22+AG22</f>
        <v>21</v>
      </c>
      <c r="L22" s="14"/>
      <c r="M22" s="15">
        <f>K22/H21*100</f>
        <v>0.20463847203274216</v>
      </c>
      <c r="N22" s="13"/>
      <c r="O22" s="4">
        <f>Z22+AK22</f>
        <v>464</v>
      </c>
      <c r="P22" s="14"/>
      <c r="Q22" s="15">
        <f>O22/H21*100</f>
        <v>4.5215357630091599</v>
      </c>
      <c r="R22" s="13"/>
      <c r="S22" s="4">
        <f>SUM(V22+Z22)</f>
        <v>211</v>
      </c>
      <c r="T22" s="14"/>
      <c r="U22" s="13"/>
      <c r="V22" s="4">
        <v>2</v>
      </c>
      <c r="W22" s="14"/>
      <c r="X22" s="15">
        <f>V22/S21*100</f>
        <v>2.7326137450471376E-2</v>
      </c>
      <c r="Y22" s="13"/>
      <c r="Z22" s="4">
        <v>209</v>
      </c>
      <c r="AA22" s="4"/>
      <c r="AB22" s="15">
        <f>Z22/S21*100</f>
        <v>2.8555813635742586</v>
      </c>
      <c r="AC22" s="13"/>
      <c r="AD22" s="4">
        <f>SUM(AG22+AK22)</f>
        <v>274</v>
      </c>
      <c r="AE22" s="14"/>
      <c r="AF22" s="4"/>
      <c r="AG22" s="4">
        <v>19</v>
      </c>
      <c r="AH22" s="4"/>
      <c r="AI22" s="15">
        <f>AG22/AD21*100</f>
        <v>0.6455997281685355</v>
      </c>
      <c r="AJ22" s="4"/>
      <c r="AK22" s="4">
        <v>255</v>
      </c>
      <c r="AL22" s="4"/>
      <c r="AM22" s="15">
        <f>AK22/AD21*100</f>
        <v>8.6646279306829754</v>
      </c>
      <c r="AN22" s="4">
        <f>+SUM(AO22,AQ22)</f>
        <v>1611</v>
      </c>
      <c r="AO22" s="15">
        <f>+SUM(C22)-SUM(K22)</f>
        <v>238</v>
      </c>
      <c r="AP22" s="4">
        <f>+ROUND(AO22/AN21*100,1)</f>
        <v>0.3</v>
      </c>
      <c r="AQ22" s="15">
        <f>+SUM(E22)-SUM(O22)</f>
        <v>1373</v>
      </c>
      <c r="AR22" s="4">
        <f>+ROUND(AQ22/AN21*100,1)</f>
        <v>1.5</v>
      </c>
    </row>
    <row r="23" spans="1:44" s="10" customFormat="1" ht="12" customHeight="1" x14ac:dyDescent="0.15">
      <c r="A23" s="16" t="s">
        <v>18</v>
      </c>
      <c r="B23" s="15">
        <f>SUM(C23,E23)</f>
        <v>63198</v>
      </c>
      <c r="C23" s="15">
        <f>41539+3223</f>
        <v>44762</v>
      </c>
      <c r="D23" s="15">
        <f>C23/B21*100</f>
        <v>45.104796453043129</v>
      </c>
      <c r="E23" s="15">
        <f>14005+4431</f>
        <v>18436</v>
      </c>
      <c r="F23" s="15">
        <f>E23/B21*100</f>
        <v>18.577186618299073</v>
      </c>
      <c r="G23" s="13"/>
      <c r="H23" s="4">
        <f>S23+AD23</f>
        <v>7654</v>
      </c>
      <c r="I23" s="14"/>
      <c r="J23" s="13"/>
      <c r="K23" s="4">
        <f>V23+AG23</f>
        <v>3223</v>
      </c>
      <c r="L23" s="14"/>
      <c r="M23" s="15">
        <f>K23/H21*100</f>
        <v>31.40713311245371</v>
      </c>
      <c r="N23" s="13"/>
      <c r="O23" s="4">
        <f>Z23+AK23</f>
        <v>4431</v>
      </c>
      <c r="P23" s="14"/>
      <c r="Q23" s="15">
        <f>O23/H21*100</f>
        <v>43.178717598908598</v>
      </c>
      <c r="R23" s="13"/>
      <c r="S23" s="4">
        <f>SUM(V23+Z23)</f>
        <v>5470</v>
      </c>
      <c r="T23" s="14"/>
      <c r="U23" s="13"/>
      <c r="V23" s="4">
        <v>1985</v>
      </c>
      <c r="W23" s="14"/>
      <c r="X23" s="15">
        <f>V23/S21*100</f>
        <v>27.12119141959284</v>
      </c>
      <c r="Y23" s="13"/>
      <c r="Z23" s="4">
        <v>3485</v>
      </c>
      <c r="AA23" s="4"/>
      <c r="AB23" s="15">
        <f>Z23/S21*100</f>
        <v>47.615794507446374</v>
      </c>
      <c r="AC23" s="13"/>
      <c r="AD23" s="4">
        <f>SUM(AG23+AK23)</f>
        <v>2184</v>
      </c>
      <c r="AE23" s="14"/>
      <c r="AF23" s="4"/>
      <c r="AG23" s="4">
        <v>1238</v>
      </c>
      <c r="AH23" s="4"/>
      <c r="AI23" s="15">
        <f>AG23/AD21*100</f>
        <v>42.065919130139314</v>
      </c>
      <c r="AJ23" s="4"/>
      <c r="AK23" s="4">
        <v>946</v>
      </c>
      <c r="AL23" s="4"/>
      <c r="AM23" s="15">
        <f>AK23/AD21*100</f>
        <v>32.144070676180768</v>
      </c>
      <c r="AN23" s="4">
        <f>+SUM(AO23,AQ23)</f>
        <v>55544</v>
      </c>
      <c r="AO23" s="15">
        <f>+SUM(C23)-SUM(K23)</f>
        <v>41539</v>
      </c>
      <c r="AP23" s="4">
        <f>+ROUND(AO23/AN21*100,1)</f>
        <v>46.7</v>
      </c>
      <c r="AQ23" s="15">
        <f>+SUM(E23)-SUM(O23)</f>
        <v>14005</v>
      </c>
      <c r="AR23" s="4">
        <f>+ROUND(AQ23/AN21*100,1)</f>
        <v>15.7</v>
      </c>
    </row>
    <row r="24" spans="1:44" s="10" customFormat="1" ht="12" customHeight="1" x14ac:dyDescent="0.15">
      <c r="A24" s="17" t="s">
        <v>19</v>
      </c>
      <c r="B24" s="18">
        <f>SUM(C24,E24)</f>
        <v>33946</v>
      </c>
      <c r="C24" s="18">
        <f>15955+6166+610</f>
        <v>22731</v>
      </c>
      <c r="D24" s="18">
        <f>C24/B21*100</f>
        <v>22.905078597339781</v>
      </c>
      <c r="E24" s="18">
        <f>8862+840+1513</f>
        <v>11215</v>
      </c>
      <c r="F24" s="18">
        <f>E24/B21*100</f>
        <v>11.300886739218058</v>
      </c>
      <c r="G24" s="19"/>
      <c r="H24" s="20">
        <f>S24+AD24</f>
        <v>2123</v>
      </c>
      <c r="I24" s="21"/>
      <c r="J24" s="19"/>
      <c r="K24" s="20">
        <f>V24+AG24</f>
        <v>610</v>
      </c>
      <c r="L24" s="21"/>
      <c r="M24" s="18">
        <f>K24/H21*100+1</f>
        <v>6.9442603780939383</v>
      </c>
      <c r="N24" s="19"/>
      <c r="O24" s="20">
        <f>Z24+AK24</f>
        <v>1513</v>
      </c>
      <c r="P24" s="21"/>
      <c r="Q24" s="18">
        <f>O24/H21*100-1</f>
        <v>13.743714675501851</v>
      </c>
      <c r="R24" s="19"/>
      <c r="S24" s="20">
        <f>SUM(V24+Z24)</f>
        <v>1638</v>
      </c>
      <c r="T24" s="21"/>
      <c r="U24" s="19"/>
      <c r="V24" s="20">
        <v>375</v>
      </c>
      <c r="W24" s="21"/>
      <c r="X24" s="18">
        <f>V24/S21*100</f>
        <v>5.1236507719633835</v>
      </c>
      <c r="Y24" s="19"/>
      <c r="Z24" s="20">
        <v>1263</v>
      </c>
      <c r="AA24" s="20"/>
      <c r="AB24" s="18">
        <f>Z24/S21*100+1</f>
        <v>18.256455799972674</v>
      </c>
      <c r="AC24" s="19"/>
      <c r="AD24" s="20">
        <f>SUM(AG24+AK24)</f>
        <v>485</v>
      </c>
      <c r="AE24" s="21"/>
      <c r="AF24" s="20"/>
      <c r="AG24" s="20">
        <v>235</v>
      </c>
      <c r="AH24" s="20"/>
      <c r="AI24" s="18">
        <f>AG24/AD21*100</f>
        <v>7.9850492694529391</v>
      </c>
      <c r="AJ24" s="20"/>
      <c r="AK24" s="20">
        <v>250</v>
      </c>
      <c r="AL24" s="20"/>
      <c r="AM24" s="18">
        <f>AK24/AD21*100</f>
        <v>8.4947332653754675</v>
      </c>
      <c r="AN24" s="18">
        <f>+SUM(AO24,AQ24)</f>
        <v>31823</v>
      </c>
      <c r="AO24" s="18">
        <f>+SUM(C24)-SUM(K24)</f>
        <v>22121</v>
      </c>
      <c r="AP24" s="20">
        <f>+ROUND(AO24/AN21*100,1)</f>
        <v>24.9</v>
      </c>
      <c r="AQ24" s="18">
        <f>+SUM(E24)-SUM(O24)</f>
        <v>9702</v>
      </c>
      <c r="AR24" s="20">
        <f>+ROUND(AQ24/AN21*100,1)</f>
        <v>10.9</v>
      </c>
    </row>
    <row r="25" spans="1:44" s="4" customFormat="1" ht="13.5" customHeight="1" x14ac:dyDescent="0.15">
      <c r="A25" s="4" t="s">
        <v>22</v>
      </c>
    </row>
    <row r="26" spans="1:44" x14ac:dyDescent="0.25">
      <c r="A26" s="4" t="s">
        <v>23</v>
      </c>
    </row>
    <row r="54" spans="11:15" x14ac:dyDescent="0.25">
      <c r="K54" s="4"/>
      <c r="O54" s="4"/>
    </row>
    <row r="55" spans="11:15" x14ac:dyDescent="0.25">
      <c r="K55" s="4"/>
      <c r="O55" s="4"/>
    </row>
    <row r="56" spans="11:15" x14ac:dyDescent="0.25">
      <c r="K56" s="4"/>
      <c r="O56" s="4"/>
    </row>
    <row r="57" spans="11:15" x14ac:dyDescent="0.25">
      <c r="K57" s="4"/>
      <c r="O57" s="4"/>
    </row>
    <row r="58" spans="11:15" x14ac:dyDescent="0.25">
      <c r="K58" s="4"/>
      <c r="O58" s="4"/>
    </row>
    <row r="59" spans="11:15" x14ac:dyDescent="0.25">
      <c r="K59" s="4"/>
      <c r="O59" s="4"/>
    </row>
    <row r="60" spans="11:15" x14ac:dyDescent="0.25">
      <c r="K60" s="4"/>
      <c r="O60" s="4"/>
    </row>
    <row r="61" spans="11:15" x14ac:dyDescent="0.25">
      <c r="K61" s="4"/>
      <c r="O61" s="4"/>
    </row>
    <row r="62" spans="11:15" x14ac:dyDescent="0.25">
      <c r="K62" s="4"/>
      <c r="O62" s="4"/>
    </row>
    <row r="63" spans="11:15" x14ac:dyDescent="0.25">
      <c r="K63" s="4"/>
      <c r="O63" s="4"/>
    </row>
    <row r="64" spans="11:15" x14ac:dyDescent="0.25">
      <c r="K64" s="4"/>
      <c r="O64" s="4"/>
    </row>
    <row r="65" spans="11:15" x14ac:dyDescent="0.25">
      <c r="K65" s="4"/>
      <c r="O65" s="4"/>
    </row>
    <row r="66" spans="11:15" x14ac:dyDescent="0.25">
      <c r="K66" s="4"/>
    </row>
  </sheetData>
  <mergeCells count="36">
    <mergeCell ref="AP5:AP6"/>
    <mergeCell ref="AQ5:AQ6"/>
    <mergeCell ref="AR5:AR6"/>
    <mergeCell ref="J6:L6"/>
    <mergeCell ref="N6:P6"/>
    <mergeCell ref="U6:W6"/>
    <mergeCell ref="Y6:AA6"/>
    <mergeCell ref="AF6:AH6"/>
    <mergeCell ref="AJ6:AL6"/>
    <mergeCell ref="R5:T6"/>
    <mergeCell ref="U5:X5"/>
    <mergeCell ref="Y5:AB5"/>
    <mergeCell ref="AC5:AE6"/>
    <mergeCell ref="AF5:AI5"/>
    <mergeCell ref="AJ5:AM5"/>
    <mergeCell ref="F5:F6"/>
    <mergeCell ref="G5:I6"/>
    <mergeCell ref="J5:M5"/>
    <mergeCell ref="N5:Q5"/>
    <mergeCell ref="AO5:AO6"/>
    <mergeCell ref="A3:A6"/>
    <mergeCell ref="B3:F3"/>
    <mergeCell ref="G3:AM3"/>
    <mergeCell ref="AN3:AR3"/>
    <mergeCell ref="B4:B6"/>
    <mergeCell ref="C4:D4"/>
    <mergeCell ref="E4:F4"/>
    <mergeCell ref="G4:Q4"/>
    <mergeCell ref="R4:AB4"/>
    <mergeCell ref="AC4:AM4"/>
    <mergeCell ref="AN4:AN6"/>
    <mergeCell ref="AO4:AP4"/>
    <mergeCell ref="AQ4:AR4"/>
    <mergeCell ref="C5:C6"/>
    <mergeCell ref="D5:D6"/>
    <mergeCell ref="E5:E6"/>
  </mergeCells>
  <phoneticPr fontId="2"/>
  <pageMargins left="0.7" right="0.7" top="0.75" bottom="0.75" header="0.3" footer="0.3"/>
  <pageSetup paperSize="9" orientation="landscape"/>
  <ignoredErrors>
    <ignoredError sqref="B22:AR24 B9:C21 E9:AR21 H8:AK8" unlockedFormula="1"/>
    <ignoredError sqref="D9:D21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8-3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2025-01-30T09:34:04Z</dcterms:created>
  <dcterms:modified xsi:type="dcterms:W3CDTF">2026-02-24T01:34:52Z</dcterms:modified>
</cp:coreProperties>
</file>