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891351D2-9994-463E-9B05-F6F35F2620A1}" xr6:coauthVersionLast="47" xr6:coauthVersionMax="47" xr10:uidLastSave="{00000000-0000-0000-0000-000000000000}"/>
  <bookViews>
    <workbookView xWindow="-120" yWindow="-120" windowWidth="29040" windowHeight="15720" tabRatio="848" xr2:uid="{00000000-000D-0000-FFFF-FFFF00000000}"/>
  </bookViews>
  <sheets>
    <sheet name="報告書" sheetId="4" r:id="rId1"/>
    <sheet name="事務局用⇒" sheetId="15" r:id="rId2"/>
    <sheet name="判定表" sheetId="7" r:id="rId3"/>
    <sheet name="申請書鑑関係" sheetId="11" r:id="rId4"/>
    <sheet name="第５号関係" sheetId="16" r:id="rId5"/>
    <sheet name="第９号イ関係" sheetId="13" r:id="rId6"/>
    <sheet name="第10号ウ関係" sheetId="12" r:id="rId7"/>
    <sheet name="第11号ア関係" sheetId="14" r:id="rId8"/>
  </sheets>
  <definedNames>
    <definedName name="_xlnm._FilterDatabase" localSheetId="0" hidden="1">報告書!$A$24:$T$24</definedName>
    <definedName name="_xlnm.Print_Area" localSheetId="6">第10号ウ関係!$A$1:$G$51</definedName>
    <definedName name="_xlnm.Print_Area" localSheetId="7">第11号ア関係!$A$1:$G$51</definedName>
    <definedName name="_xlnm.Print_Area" localSheetId="5">第９号イ関係!$A$1:$G$30</definedName>
    <definedName name="_xlnm.Print_Area" localSheetId="2">判定表!$A$1:$H$29</definedName>
    <definedName name="_xlnm.Print_Area" localSheetId="0">報告書!$A$1:$L$179</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7" l="1"/>
  <c r="H98" i="4" l="1"/>
  <c r="C24" i="12"/>
  <c r="E23" i="7" l="1"/>
  <c r="E22" i="7"/>
  <c r="E6" i="7"/>
  <c r="K63" i="4"/>
  <c r="D130" i="4"/>
  <c r="F135" i="4"/>
  <c r="H135" i="4" s="1"/>
  <c r="E10" i="7" l="1"/>
  <c r="D142" i="4" l="1"/>
  <c r="H142" i="4"/>
  <c r="G130" i="4"/>
  <c r="J142" i="4" l="1"/>
  <c r="K154" i="4" l="1"/>
  <c r="K75" i="4"/>
  <c r="I76" i="4" l="1"/>
  <c r="E8" i="7" l="1"/>
  <c r="M74" i="4"/>
  <c r="H130" i="4"/>
  <c r="J130" i="4" s="1"/>
  <c r="E57" i="4"/>
  <c r="C57" i="4"/>
  <c r="E49" i="4"/>
  <c r="C49" i="4"/>
  <c r="G57" i="4" l="1"/>
  <c r="G49" i="4"/>
  <c r="J49" i="4" s="1"/>
  <c r="M45" i="4" s="1"/>
  <c r="I158" i="4"/>
  <c r="S78" i="4"/>
  <c r="I154" i="4"/>
  <c r="L63" i="4"/>
  <c r="M61" i="4" s="1"/>
  <c r="G6" i="7"/>
  <c r="H6" i="7" l="1"/>
  <c r="E21" i="7"/>
  <c r="M153" i="4"/>
  <c r="G7" i="7"/>
  <c r="E7" i="7"/>
  <c r="H7" i="7" l="1"/>
  <c r="I120" i="4"/>
  <c r="G10" i="7"/>
  <c r="C33" i="14"/>
  <c r="C32" i="14"/>
  <c r="C30" i="14"/>
  <c r="C29" i="14"/>
  <c r="C27" i="14"/>
  <c r="C26" i="14"/>
  <c r="C24" i="14"/>
  <c r="C20" i="14"/>
  <c r="C18" i="14"/>
  <c r="C15" i="14"/>
  <c r="C50" i="14"/>
  <c r="C49" i="14"/>
  <c r="C11" i="14"/>
  <c r="C10" i="14"/>
  <c r="C29" i="13"/>
  <c r="C28" i="13"/>
  <c r="C11" i="13"/>
  <c r="C10" i="13"/>
  <c r="C32" i="12"/>
  <c r="C33" i="12" s="1"/>
  <c r="C29" i="12"/>
  <c r="C30" i="12"/>
  <c r="C26" i="12"/>
  <c r="C27" i="12" s="1"/>
  <c r="C15" i="12"/>
  <c r="C18" i="12"/>
  <c r="C20" i="12"/>
  <c r="C50" i="12" l="1"/>
  <c r="C49" i="12"/>
  <c r="C11" i="12"/>
  <c r="C10" i="12"/>
  <c r="K179" i="4" l="1"/>
  <c r="M179" i="4" s="1"/>
  <c r="K174" i="4"/>
  <c r="M174" i="4" s="1"/>
  <c r="J108" i="4"/>
  <c r="J107" i="4"/>
  <c r="J106" i="4"/>
  <c r="G22" i="7" l="1"/>
  <c r="H22" i="7" l="1"/>
  <c r="I117" i="4"/>
  <c r="D117" i="4"/>
  <c r="I116" i="4"/>
  <c r="D116" i="4"/>
  <c r="I115" i="4"/>
  <c r="D115" i="4"/>
  <c r="J115" i="4" l="1"/>
  <c r="E115" i="4"/>
  <c r="F115" i="4" l="1"/>
  <c r="K115" i="4" s="1"/>
  <c r="E14" i="7" s="1"/>
  <c r="G23" i="7" l="1"/>
  <c r="L25" i="7" s="1"/>
  <c r="H23" i="7" l="1"/>
  <c r="F126" i="4"/>
  <c r="H126" i="4" s="1"/>
  <c r="E16" i="7" l="1"/>
  <c r="E17" i="7" l="1"/>
  <c r="E18" i="7"/>
  <c r="E4" i="7" l="1"/>
  <c r="H149" i="4"/>
  <c r="D149" i="4"/>
  <c r="H148" i="4"/>
  <c r="D148" i="4"/>
  <c r="H147" i="4"/>
  <c r="D147" i="4"/>
  <c r="D120" i="4"/>
  <c r="E120" i="4" s="1"/>
  <c r="K120" i="4" s="1"/>
  <c r="G4" i="7" l="1"/>
  <c r="G16" i="7"/>
  <c r="G21" i="7"/>
  <c r="E15" i="7"/>
  <c r="I147" i="4"/>
  <c r="E147" i="4"/>
  <c r="E93" i="4"/>
  <c r="C93" i="4"/>
  <c r="H21" i="7" l="1"/>
  <c r="H4" i="7"/>
  <c r="J147" i="4"/>
  <c r="K147" i="4" s="1"/>
  <c r="G19" i="7" s="1"/>
  <c r="G93" i="4"/>
  <c r="G14" i="7"/>
  <c r="K25" i="7" s="1"/>
  <c r="E11" i="7"/>
  <c r="E9" i="7" l="1"/>
  <c r="J93" i="4"/>
  <c r="E20" i="7"/>
  <c r="J57" i="4"/>
  <c r="M53" i="4" s="1"/>
  <c r="G9" i="7" l="1"/>
  <c r="E5" i="7"/>
  <c r="D10" i="7"/>
  <c r="D9" i="7"/>
  <c r="G5" i="7" l="1"/>
  <c r="I25" i="7" s="1"/>
  <c r="E13" i="7"/>
  <c r="E12" i="7"/>
  <c r="H5" i="7" l="1"/>
  <c r="G11" i="7"/>
  <c r="E19" i="7"/>
  <c r="G8" i="7"/>
  <c r="J25" i="7" s="1"/>
  <c r="M25" i="7" l="1"/>
  <c r="E26" i="7" s="1"/>
  <c r="H8" i="7"/>
  <c r="G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5" authorId="0" shapeId="0" xr:uid="{AEA58130-DDF3-463B-BF33-C5329EBF9680}">
      <text>
        <r>
          <rPr>
            <b/>
            <sz val="11"/>
            <color indexed="81"/>
            <rFont val="游ゴシック"/>
            <family val="3"/>
            <charset val="128"/>
          </rPr>
          <t>報告日を入力してください。
入力の際は、次のように入力してください。
例：2025/04/01
※自動的に和暦に変換されます。</t>
        </r>
      </text>
    </comment>
  </commentList>
</comments>
</file>

<file path=xl/sharedStrings.xml><?xml version="1.0" encoding="utf-8"?>
<sst xmlns="http://schemas.openxmlformats.org/spreadsheetml/2006/main" count="609" uniqueCount="333">
  <si>
    <t>事業年度</t>
    <rPh sb="0" eb="2">
      <t>ジギョウ</t>
    </rPh>
    <rPh sb="2" eb="4">
      <t>ネンド</t>
    </rPh>
    <phoneticPr fontId="1"/>
  </si>
  <si>
    <t>採用者数</t>
    <rPh sb="0" eb="3">
      <t>サイヨウシャ</t>
    </rPh>
    <rPh sb="3" eb="4">
      <t>スウ</t>
    </rPh>
    <phoneticPr fontId="1"/>
  </si>
  <si>
    <t>事業年度</t>
    <phoneticPr fontId="1"/>
  </si>
  <si>
    <t>合計</t>
    <rPh sb="0" eb="2">
      <t>ゴウケイ</t>
    </rPh>
    <phoneticPr fontId="1"/>
  </si>
  <si>
    <t>管理職者数</t>
    <rPh sb="0" eb="3">
      <t>カンリショク</t>
    </rPh>
    <rPh sb="3" eb="4">
      <t>シャ</t>
    </rPh>
    <rPh sb="4" eb="5">
      <t>スウ</t>
    </rPh>
    <phoneticPr fontId="1"/>
  </si>
  <si>
    <t>産業平均値(B)</t>
    <rPh sb="0" eb="2">
      <t>サンギョウ</t>
    </rPh>
    <rPh sb="2" eb="5">
      <t>ヘイキンチ</t>
    </rPh>
    <phoneticPr fontId="1"/>
  </si>
  <si>
    <t>女性管理職者数</t>
    <rPh sb="0" eb="2">
      <t>ジョセイ</t>
    </rPh>
    <rPh sb="2" eb="4">
      <t>カンリ</t>
    </rPh>
    <rPh sb="4" eb="5">
      <t>ショク</t>
    </rPh>
    <rPh sb="5" eb="6">
      <t>シャ</t>
    </rPh>
    <rPh sb="6" eb="7">
      <t>スウ</t>
    </rPh>
    <phoneticPr fontId="1"/>
  </si>
  <si>
    <t>正社員に占める
女性労働者の割合(A)</t>
    <rPh sb="4" eb="5">
      <t>シ</t>
    </rPh>
    <rPh sb="8" eb="10">
      <t>ジョセイ</t>
    </rPh>
    <rPh sb="10" eb="13">
      <t>ロウドウシャ</t>
    </rPh>
    <rPh sb="14" eb="16">
      <t>ワリアイ</t>
    </rPh>
    <phoneticPr fontId="1"/>
  </si>
  <si>
    <t>事業年度</t>
    <rPh sb="0" eb="4">
      <t>ジギョウネンド</t>
    </rPh>
    <phoneticPr fontId="1"/>
  </si>
  <si>
    <t>配偶者が出産した
男性労働者数（A）</t>
    <rPh sb="0" eb="3">
      <t>ハイグウシャ</t>
    </rPh>
    <rPh sb="4" eb="6">
      <t>シュッサン</t>
    </rPh>
    <rPh sb="9" eb="11">
      <t>ダンセイ</t>
    </rPh>
    <rPh sb="11" eb="15">
      <t>ロウドウシャスウ</t>
    </rPh>
    <phoneticPr fontId="1"/>
  </si>
  <si>
    <t>事業年度</t>
    <rPh sb="0" eb="4">
      <t>ジギョウネンド</t>
    </rPh>
    <phoneticPr fontId="1"/>
  </si>
  <si>
    <t>出産した
女性労働者数（A）</t>
    <rPh sb="0" eb="2">
      <t>シュッサン</t>
    </rPh>
    <rPh sb="5" eb="7">
      <t>ジョセイ</t>
    </rPh>
    <rPh sb="7" eb="11">
      <t>ロウドウシャスウ</t>
    </rPh>
    <phoneticPr fontId="1"/>
  </si>
  <si>
    <t>取組内容</t>
    <rPh sb="0" eb="4">
      <t>トリクミナイヨウ</t>
    </rPh>
    <phoneticPr fontId="1"/>
  </si>
  <si>
    <t>○</t>
    <phoneticPr fontId="1"/>
  </si>
  <si>
    <t>実施している</t>
    <rPh sb="0" eb="2">
      <t>ジッシ</t>
    </rPh>
    <phoneticPr fontId="1"/>
  </si>
  <si>
    <t>１月</t>
    <rPh sb="1" eb="2">
      <t>ガツ</t>
    </rPh>
    <phoneticPr fontId="1"/>
  </si>
  <si>
    <t>２月</t>
    <rPh sb="1" eb="2">
      <t>ガツ</t>
    </rPh>
    <phoneticPr fontId="1"/>
  </si>
  <si>
    <t>３月</t>
    <rPh sb="1" eb="2">
      <t>ガツ</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</si>
  <si>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</si>
  <si>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</si>
  <si>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</si>
  <si>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</si>
  <si>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</si>
  <si>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</si>
  <si>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</si>
  <si>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</si>
  <si>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</si>
  <si>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項目</t>
    <rPh sb="0" eb="2">
      <t>コウモク</t>
    </rPh>
    <phoneticPr fontId="1"/>
  </si>
  <si>
    <t>日</t>
    <rPh sb="0" eb="1">
      <t>ニチ</t>
    </rPh>
    <phoneticPr fontId="1"/>
  </si>
  <si>
    <t>％</t>
    <phoneticPr fontId="1"/>
  </si>
  <si>
    <t>実績</t>
    <rPh sb="0" eb="2">
      <t>ジッセキ</t>
    </rPh>
    <phoneticPr fontId="1"/>
  </si>
  <si>
    <t>男性に対する女性の平均勤続年数割合
(A)/(B)=（C）</t>
    <rPh sb="0" eb="2">
      <t>ダンセイ</t>
    </rPh>
    <rPh sb="3" eb="4">
      <t>タイ</t>
    </rPh>
    <rPh sb="6" eb="8">
      <t>ジョセイ</t>
    </rPh>
    <rPh sb="9" eb="13">
      <t>ヘイキンキンゾク</t>
    </rPh>
    <rPh sb="13" eb="15">
      <t>ネンスウ</t>
    </rPh>
    <rPh sb="15" eb="17">
      <t>ワリアイ</t>
    </rPh>
    <phoneticPr fontId="1"/>
  </si>
  <si>
    <t>新 潟 県 知 事　　様</t>
    <rPh sb="0" eb="1">
      <t>シン</t>
    </rPh>
    <rPh sb="2" eb="3">
      <t>カタ</t>
    </rPh>
    <rPh sb="4" eb="5">
      <t>ケン</t>
    </rPh>
    <rPh sb="6" eb="7">
      <t>チ</t>
    </rPh>
    <rPh sb="8" eb="9">
      <t>コト</t>
    </rPh>
    <rPh sb="11" eb="12">
      <t>サマ</t>
    </rPh>
    <phoneticPr fontId="10"/>
  </si>
  <si>
    <t>企業等の名称</t>
    <rPh sb="0" eb="2">
      <t>キギョウ</t>
    </rPh>
    <rPh sb="2" eb="3">
      <t>トウ</t>
    </rPh>
    <rPh sb="4" eb="6">
      <t>メイショウ</t>
    </rPh>
    <phoneticPr fontId="10"/>
  </si>
  <si>
    <t>代表者職・氏名</t>
    <rPh sb="0" eb="3">
      <t>ダイヒョウシャ</t>
    </rPh>
    <rPh sb="3" eb="4">
      <t>ショク</t>
    </rPh>
    <rPh sb="5" eb="7">
      <t>シメイ</t>
    </rPh>
    <phoneticPr fontId="10"/>
  </si>
  <si>
    <t>事業年度</t>
    <phoneticPr fontId="1"/>
  </si>
  <si>
    <t>項目</t>
    <rPh sb="0" eb="2">
      <t>コウモク</t>
    </rPh>
    <phoneticPr fontId="1"/>
  </si>
  <si>
    <t>時間</t>
    <rPh sb="0" eb="2">
      <t>ジカン</t>
    </rPh>
    <phoneticPr fontId="1"/>
  </si>
  <si>
    <t>●正社員の年間休日が110日以上であること。</t>
    <phoneticPr fontId="1"/>
  </si>
  <si>
    <t>●正社員の有給休暇の取得率が70％以上であること。</t>
    <phoneticPr fontId="1"/>
  </si>
  <si>
    <t xml:space="preserve">●正社員の有給休暇の平均取得日数が10日以上であること。 </t>
    <phoneticPr fontId="1"/>
  </si>
  <si>
    <t>※いずれか１つ満たすこと</t>
    <rPh sb="7" eb="8">
      <t>ミ</t>
    </rPh>
    <phoneticPr fontId="1"/>
  </si>
  <si>
    <t>テレワーク</t>
    <phoneticPr fontId="1"/>
  </si>
  <si>
    <t>短時間勤務制度</t>
    <phoneticPr fontId="1"/>
  </si>
  <si>
    <t>有給での子の看護等休暇</t>
    <phoneticPr fontId="1"/>
  </si>
  <si>
    <t>育児サービス費用の助成</t>
    <phoneticPr fontId="1"/>
  </si>
  <si>
    <t>男性</t>
    <rPh sb="0" eb="2">
      <t>ダンセイ</t>
    </rPh>
    <phoneticPr fontId="1"/>
  </si>
  <si>
    <t>女性</t>
    <rPh sb="0" eb="2">
      <t>ジョセイ</t>
    </rPh>
    <phoneticPr fontId="1"/>
  </si>
  <si>
    <t>●規定されている両立支援措置について、直近事業年度において男性従業員・女性従業員とも１名以上の利用実績があること</t>
    <phoneticPr fontId="1"/>
  </si>
  <si>
    <t>●直近事業年度の正社員に占める女性労働者の割合が産業ごとの平均値（平均値が４割を超える場合は４割）以上</t>
  </si>
  <si>
    <t>課長より１つ下位の職階から課長級に昇進した者の数</t>
    <rPh sb="0" eb="2">
      <t>カチョウ</t>
    </rPh>
    <rPh sb="6" eb="8">
      <t>カイ</t>
    </rPh>
    <rPh sb="9" eb="11">
      <t>ショッカイ</t>
    </rPh>
    <rPh sb="13" eb="16">
      <t>カチョウキュウ</t>
    </rPh>
    <rPh sb="17" eb="19">
      <t>ショウシン</t>
    </rPh>
    <rPh sb="21" eb="22">
      <t>シャ</t>
    </rPh>
    <rPh sb="23" eb="24">
      <t>カズ</t>
    </rPh>
    <phoneticPr fontId="1"/>
  </si>
  <si>
    <t>事業年度開始の日の課長級より一つ下位の職階の労働者数</t>
    <rPh sb="0" eb="2">
      <t>ジギョウ</t>
    </rPh>
    <rPh sb="2" eb="4">
      <t>ネンド</t>
    </rPh>
    <rPh sb="4" eb="6">
      <t>カイシ</t>
    </rPh>
    <rPh sb="7" eb="8">
      <t>ヒ</t>
    </rPh>
    <rPh sb="9" eb="12">
      <t>カチョウキュウ</t>
    </rPh>
    <rPh sb="14" eb="15">
      <t>ヒト</t>
    </rPh>
    <rPh sb="16" eb="18">
      <t>カイ</t>
    </rPh>
    <rPh sb="19" eb="21">
      <t>ショッカイ</t>
    </rPh>
    <rPh sb="22" eb="25">
      <t>ロウドウシャ</t>
    </rPh>
    <rPh sb="25" eb="26">
      <t>スウ</t>
    </rPh>
    <phoneticPr fontId="1"/>
  </si>
  <si>
    <t>昇進割合</t>
    <rPh sb="0" eb="2">
      <t>ショウシン</t>
    </rPh>
    <rPh sb="2" eb="4">
      <t>ワリアイ</t>
    </rPh>
    <phoneticPr fontId="1"/>
  </si>
  <si>
    <t>平均昇進割合(A)</t>
    <rPh sb="0" eb="2">
      <t>ヘイキン</t>
    </rPh>
    <rPh sb="2" eb="6">
      <t>ショウシンワリアイ</t>
    </rPh>
    <phoneticPr fontId="1"/>
  </si>
  <si>
    <t>平均昇進割合(B)</t>
    <rPh sb="0" eb="2">
      <t>ヘイキン</t>
    </rPh>
    <rPh sb="2" eb="6">
      <t>ショウシンワリアイ</t>
    </rPh>
    <phoneticPr fontId="1"/>
  </si>
  <si>
    <t>(A)/(B)=(C）</t>
    <phoneticPr fontId="1"/>
  </si>
  <si>
    <t>●直近事業年度の正社員の女性労働者の平均勤務年数が産業平均以上</t>
    <phoneticPr fontId="1"/>
  </si>
  <si>
    <t>年</t>
    <rPh sb="0" eb="1">
      <t>ネン</t>
    </rPh>
    <phoneticPr fontId="1"/>
  </si>
  <si>
    <t>●直近事業年度の女性管理職比率が産業平均以上</t>
    <phoneticPr fontId="1"/>
  </si>
  <si>
    <r>
      <t>●「直近３事業年度の平均した１つ下位の職階から課</t>
    </r>
    <r>
      <rPr>
        <sz val="11"/>
        <color theme="1"/>
        <rFont val="Microsoft YaHei UI"/>
        <family val="3"/>
        <charset val="134"/>
      </rPr>
      <t>⾧</t>
    </r>
    <r>
      <rPr>
        <sz val="11"/>
        <color theme="1"/>
        <rFont val="BIZ UDゴシック"/>
        <family val="3"/>
        <charset val="128"/>
      </rPr>
      <t>級に昇進した女性労働者の割合」÷「直近３事業年度の平均した１つ下位の職階から課</t>
    </r>
    <r>
      <rPr>
        <sz val="11"/>
        <color theme="1"/>
        <rFont val="Microsoft YaHei UI"/>
        <family val="3"/>
        <charset val="134"/>
      </rPr>
      <t>⾧</t>
    </r>
    <r>
      <rPr>
        <sz val="11"/>
        <color theme="1"/>
        <rFont val="BIZ UDゴシック"/>
        <family val="3"/>
        <charset val="128"/>
      </rPr>
      <t>級に昇進した男性労働者の割合」が８割以上</t>
    </r>
    <phoneticPr fontId="1"/>
  </si>
  <si>
    <t>採用者</t>
    <rPh sb="0" eb="3">
      <t>サイヨウシャ</t>
    </rPh>
    <phoneticPr fontId="1"/>
  </si>
  <si>
    <t>雇用継続割合（A）</t>
    <rPh sb="0" eb="6">
      <t>コヨウケイゾクワリアイ</t>
    </rPh>
    <phoneticPr fontId="1"/>
  </si>
  <si>
    <t>雇用継続割合（B）</t>
    <rPh sb="0" eb="4">
      <t>コヨウケイゾク</t>
    </rPh>
    <rPh sb="4" eb="6">
      <t>ワリアイ</t>
    </rPh>
    <phoneticPr fontId="1"/>
  </si>
  <si>
    <t>(A)/(B)=(C)</t>
    <phoneticPr fontId="1"/>
  </si>
  <si>
    <t>一般事業主行動計画</t>
    <rPh sb="0" eb="4">
      <t>イッパンジギョウ</t>
    </rPh>
    <rPh sb="4" eb="5">
      <t>ヌシ</t>
    </rPh>
    <rPh sb="5" eb="9">
      <t>コウドウケイカク</t>
    </rPh>
    <phoneticPr fontId="1"/>
  </si>
  <si>
    <t>※いずれか１つ満たすこと</t>
    <phoneticPr fontId="1"/>
  </si>
  <si>
    <t>女性の競争倍率</t>
    <rPh sb="0" eb="2">
      <t>ジョセイ</t>
    </rPh>
    <rPh sb="3" eb="5">
      <t>キョウソウ</t>
    </rPh>
    <rPh sb="5" eb="7">
      <t>バイリツ</t>
    </rPh>
    <phoneticPr fontId="1"/>
  </si>
  <si>
    <t>男性の競争倍率</t>
    <rPh sb="0" eb="2">
      <t>ダンセイ</t>
    </rPh>
    <rPh sb="3" eb="5">
      <t>キョウソウ</t>
    </rPh>
    <rPh sb="5" eb="7">
      <t>バイリツ</t>
    </rPh>
    <phoneticPr fontId="1"/>
  </si>
  <si>
    <t>応募者数</t>
    <rPh sb="0" eb="3">
      <t>オウボシャ</t>
    </rPh>
    <rPh sb="3" eb="4">
      <t>スウ</t>
    </rPh>
    <phoneticPr fontId="1"/>
  </si>
  <si>
    <t>競争倍率</t>
    <rPh sb="0" eb="2">
      <t>キョウソウ</t>
    </rPh>
    <rPh sb="2" eb="4">
      <t>バイリツ</t>
    </rPh>
    <phoneticPr fontId="1"/>
  </si>
  <si>
    <t>直近3事業年度の平均競争倍率（A）</t>
    <rPh sb="0" eb="2">
      <t>チョッキン</t>
    </rPh>
    <rPh sb="3" eb="5">
      <t>ジギョウ</t>
    </rPh>
    <rPh sb="5" eb="7">
      <t>ネンド</t>
    </rPh>
    <rPh sb="8" eb="10">
      <t>ヘイキン</t>
    </rPh>
    <rPh sb="10" eb="12">
      <t>キョウソウ</t>
    </rPh>
    <rPh sb="12" eb="14">
      <t>バイリツ</t>
    </rPh>
    <phoneticPr fontId="1"/>
  </si>
  <si>
    <t>(A)*0.8=(C)</t>
    <phoneticPr fontId="1"/>
  </si>
  <si>
    <t>直近3事業年度の平均競争倍率（B）</t>
    <rPh sb="0" eb="2">
      <t>チョッキン</t>
    </rPh>
    <rPh sb="3" eb="5">
      <t>ジギョウ</t>
    </rPh>
    <rPh sb="5" eb="7">
      <t>ネンド</t>
    </rPh>
    <rPh sb="8" eb="10">
      <t>ヘイキン</t>
    </rPh>
    <rPh sb="10" eb="12">
      <t>キョウソウ</t>
    </rPh>
    <rPh sb="12" eb="14">
      <t>バイリツ</t>
    </rPh>
    <phoneticPr fontId="1"/>
  </si>
  <si>
    <t>※いずれか１つ満たすこと</t>
    <phoneticPr fontId="1"/>
  </si>
  <si>
    <t>ア</t>
    <phoneticPr fontId="1"/>
  </si>
  <si>
    <t>イ</t>
    <phoneticPr fontId="1"/>
  </si>
  <si>
    <t>ウ</t>
    <phoneticPr fontId="1"/>
  </si>
  <si>
    <t>エ</t>
    <phoneticPr fontId="1"/>
  </si>
  <si>
    <t>オ</t>
    <phoneticPr fontId="1"/>
  </si>
  <si>
    <t>カ</t>
    <phoneticPr fontId="1"/>
  </si>
  <si>
    <t>キ</t>
    <phoneticPr fontId="1"/>
  </si>
  <si>
    <t>ク</t>
    <phoneticPr fontId="1"/>
  </si>
  <si>
    <t>イ</t>
    <phoneticPr fontId="1"/>
  </si>
  <si>
    <t>※以下の２項目については申請者の常時雇用する労働者の数が100人以下である場合に限る</t>
    <rPh sb="1" eb="3">
      <t>イカ</t>
    </rPh>
    <rPh sb="5" eb="7">
      <t>コウモク</t>
    </rPh>
    <phoneticPr fontId="1"/>
  </si>
  <si>
    <t>第１号</t>
    <rPh sb="0" eb="1">
      <t>ダイ</t>
    </rPh>
    <rPh sb="2" eb="3">
      <t>ゴウ</t>
    </rPh>
    <phoneticPr fontId="1"/>
  </si>
  <si>
    <t>第２号</t>
    <rPh sb="0" eb="1">
      <t>ダイ</t>
    </rPh>
    <rPh sb="2" eb="3">
      <t>ゴウ</t>
    </rPh>
    <phoneticPr fontId="1"/>
  </si>
  <si>
    <t>第６号</t>
    <rPh sb="0" eb="1">
      <t>ダイ</t>
    </rPh>
    <rPh sb="2" eb="3">
      <t>ゴウ</t>
    </rPh>
    <phoneticPr fontId="1"/>
  </si>
  <si>
    <t>第７号</t>
    <rPh sb="0" eb="1">
      <t>ダイ</t>
    </rPh>
    <rPh sb="2" eb="3">
      <t>ゴウ</t>
    </rPh>
    <phoneticPr fontId="1"/>
  </si>
  <si>
    <t>第８号</t>
    <rPh sb="0" eb="1">
      <t>ダイ</t>
    </rPh>
    <rPh sb="2" eb="3">
      <t>ゴウ</t>
    </rPh>
    <phoneticPr fontId="1"/>
  </si>
  <si>
    <t>Ⅰ</t>
    <phoneticPr fontId="1"/>
  </si>
  <si>
    <t>Ⅱ</t>
    <phoneticPr fontId="1"/>
  </si>
  <si>
    <t>第３号</t>
    <rPh sb="0" eb="1">
      <t>ダイ</t>
    </rPh>
    <rPh sb="2" eb="3">
      <t>ゴウ</t>
    </rPh>
    <phoneticPr fontId="1"/>
  </si>
  <si>
    <t>第４号</t>
    <rPh sb="0" eb="1">
      <t>ダイ</t>
    </rPh>
    <rPh sb="2" eb="3">
      <t>ゴウ</t>
    </rPh>
    <phoneticPr fontId="1"/>
  </si>
  <si>
    <t>第５号</t>
    <rPh sb="0" eb="1">
      <t>ダイ</t>
    </rPh>
    <rPh sb="2" eb="3">
      <t>ゴウ</t>
    </rPh>
    <phoneticPr fontId="1"/>
  </si>
  <si>
    <t>Ⅲ</t>
    <phoneticPr fontId="1"/>
  </si>
  <si>
    <t>第９号</t>
    <rPh sb="0" eb="1">
      <t>ダイ</t>
    </rPh>
    <rPh sb="2" eb="3">
      <t>ゴウ</t>
    </rPh>
    <phoneticPr fontId="1"/>
  </si>
  <si>
    <t>第１０号</t>
    <rPh sb="0" eb="1">
      <t>ダイ</t>
    </rPh>
    <rPh sb="3" eb="4">
      <t>ゴウ</t>
    </rPh>
    <phoneticPr fontId="1"/>
  </si>
  <si>
    <t>第１１号</t>
    <rPh sb="0" eb="1">
      <t>ダイ</t>
    </rPh>
    <rPh sb="3" eb="4">
      <t>ゴウ</t>
    </rPh>
    <phoneticPr fontId="1"/>
  </si>
  <si>
    <t>第１２号</t>
    <rPh sb="0" eb="1">
      <t>ダイ</t>
    </rPh>
    <rPh sb="3" eb="4">
      <t>ゴウ</t>
    </rPh>
    <phoneticPr fontId="1"/>
  </si>
  <si>
    <t>第１３号</t>
    <rPh sb="0" eb="1">
      <t>ダイ</t>
    </rPh>
    <rPh sb="3" eb="4">
      <t>ゴウ</t>
    </rPh>
    <phoneticPr fontId="1"/>
  </si>
  <si>
    <t>第１４号</t>
    <rPh sb="0" eb="1">
      <t>ダイ</t>
    </rPh>
    <rPh sb="3" eb="4">
      <t>ゴウ</t>
    </rPh>
    <phoneticPr fontId="1"/>
  </si>
  <si>
    <t>●正社員の女性労働者の継続雇用割合÷男性労働者の継続雇用割合が８割以上</t>
    <phoneticPr fontId="1"/>
  </si>
  <si>
    <t>Ⅲ計</t>
    <rPh sb="1" eb="2">
      <t>ケイ</t>
    </rPh>
    <phoneticPr fontId="1"/>
  </si>
  <si>
    <t>Ⅱ計</t>
    <rPh sb="1" eb="2">
      <t>ケイ</t>
    </rPh>
    <phoneticPr fontId="1"/>
  </si>
  <si>
    <t>Ⅰ計</t>
    <rPh sb="1" eb="2">
      <t>ケイ</t>
    </rPh>
    <phoneticPr fontId="1"/>
  </si>
  <si>
    <t>イ</t>
    <phoneticPr fontId="1"/>
  </si>
  <si>
    <t>ウ</t>
    <phoneticPr fontId="1"/>
  </si>
  <si>
    <t>エ</t>
    <phoneticPr fontId="1"/>
  </si>
  <si>
    <t>オ</t>
    <phoneticPr fontId="1"/>
  </si>
  <si>
    <t>イ　正社員の「女性労働者の継続雇用割合」÷「男性労働者の継続雇用割合」が８割以上であること</t>
    <rPh sb="2" eb="5">
      <t>セイシャイン</t>
    </rPh>
    <rPh sb="7" eb="12">
      <t>ジョセイロウドウシャ</t>
    </rPh>
    <rPh sb="13" eb="19">
      <t>ケイゾクコヨウワリアイ</t>
    </rPh>
    <rPh sb="22" eb="24">
      <t>ダンセイ</t>
    </rPh>
    <rPh sb="24" eb="27">
      <t>ロウドウシャ</t>
    </rPh>
    <rPh sb="28" eb="30">
      <t>ケイゾク</t>
    </rPh>
    <rPh sb="30" eb="32">
      <t>コヨウ</t>
    </rPh>
    <rPh sb="32" eb="34">
      <t>ワリアイ</t>
    </rPh>
    <rPh sb="37" eb="38">
      <t>ワリ</t>
    </rPh>
    <rPh sb="38" eb="40">
      <t>イジョウ</t>
    </rPh>
    <phoneticPr fontId="1"/>
  </si>
  <si>
    <r>
      <t>イ　「直近３事業年度の平均した１つ下位の職階から課</t>
    </r>
    <r>
      <rPr>
        <b/>
        <sz val="11"/>
        <color theme="1"/>
        <rFont val="Microsoft YaHei UI"/>
        <family val="3"/>
        <charset val="134"/>
      </rPr>
      <t>⾧</t>
    </r>
    <r>
      <rPr>
        <b/>
        <sz val="11"/>
        <color theme="1"/>
        <rFont val="BIZ UDゴシック"/>
        <family val="3"/>
        <charset val="128"/>
      </rPr>
      <t>級に昇進した女性労働者の割合」÷「直近３事業年度の平均した１つ下位の職階から課</t>
    </r>
    <r>
      <rPr>
        <b/>
        <sz val="11"/>
        <color theme="1"/>
        <rFont val="Microsoft YaHei UI"/>
        <family val="3"/>
        <charset val="134"/>
      </rPr>
      <t>⾧</t>
    </r>
    <r>
      <rPr>
        <b/>
        <sz val="11"/>
        <color theme="1"/>
        <rFont val="BIZ UDゴシック"/>
        <family val="3"/>
        <charset val="128"/>
      </rPr>
      <t>級に昇進した男性労働者の割合」が８割以上であること</t>
    </r>
    <phoneticPr fontId="1"/>
  </si>
  <si>
    <t>●直近事業年度において、働きがい向上に向けた取組を１項目以上実施していること</t>
    <rPh sb="1" eb="3">
      <t>チョッキン</t>
    </rPh>
    <rPh sb="3" eb="5">
      <t>ジギョウ</t>
    </rPh>
    <rPh sb="5" eb="7">
      <t>ネンド</t>
    </rPh>
    <rPh sb="26" eb="30">
      <t>コウモクイジョウ</t>
    </rPh>
    <rPh sb="30" eb="32">
      <t>ジッシ</t>
    </rPh>
    <phoneticPr fontId="1"/>
  </si>
  <si>
    <t>●直近事業年度の正社員の女性の平均勤務年数÷男性の平均勤務年が７割以上</t>
    <rPh sb="32" eb="33">
      <t>ワリ</t>
    </rPh>
    <phoneticPr fontId="1"/>
  </si>
  <si>
    <t>入力シートより</t>
    <rPh sb="0" eb="2">
      <t>ニュウリョク</t>
    </rPh>
    <phoneticPr fontId="1"/>
  </si>
  <si>
    <t>分類</t>
    <rPh sb="0" eb="2">
      <t>ブンルイ</t>
    </rPh>
    <phoneticPr fontId="1"/>
  </si>
  <si>
    <t>～</t>
    <phoneticPr fontId="1"/>
  </si>
  <si>
    <t>Ａ農業・林業　</t>
  </si>
  <si>
    <t>Ｂ漁業　</t>
  </si>
  <si>
    <t>Ｃ鉱業、採石業、砂利採取業　</t>
  </si>
  <si>
    <t>Ｄ建設業</t>
  </si>
  <si>
    <t>Ｆ電気・ガス・熱供給・水道業　</t>
  </si>
  <si>
    <t>Ｇ情報通信業　</t>
  </si>
  <si>
    <t>Ｈ運輸業、郵便業　</t>
  </si>
  <si>
    <t>Ｉ卸売業、小売業　</t>
  </si>
  <si>
    <t>Ｊ金融業、保険業　</t>
  </si>
  <si>
    <t>Ｋ不動産業、物品賃貸業　</t>
  </si>
  <si>
    <t>Ｌ学術研究、専門・技術サービス業　</t>
  </si>
  <si>
    <t>Ｍ宿泊業、飲食サービス業</t>
  </si>
  <si>
    <t>Ｎ生活関連サービス業、娯楽業　</t>
  </si>
  <si>
    <t>Ｏ教育、学習支援業　</t>
  </si>
  <si>
    <t>Ｐ医療、福祉　</t>
  </si>
  <si>
    <t>Ｑ複合サービス業　</t>
  </si>
  <si>
    <t>Ｒサービス業（ほかに分類されないもの）　</t>
  </si>
  <si>
    <t>Ｓ公務（ほかに分類するもの除く）　</t>
  </si>
  <si>
    <t>Ｔその他</t>
  </si>
  <si>
    <t>申請書</t>
    <rPh sb="0" eb="3">
      <t>シンセイショ</t>
    </rPh>
    <phoneticPr fontId="1"/>
  </si>
  <si>
    <t>第10号ウ関係</t>
    <rPh sb="0" eb="1">
      <t>ダイ</t>
    </rPh>
    <rPh sb="3" eb="4">
      <t>ゴウ</t>
    </rPh>
    <rPh sb="5" eb="7">
      <t>カンケイ</t>
    </rPh>
    <phoneticPr fontId="1"/>
  </si>
  <si>
    <t>女性の職業生活における活躍の推進に関する法律に基づく認定制度に係る基準における平均値について</t>
    <rPh sb="0" eb="2">
      <t>ジョセイ</t>
    </rPh>
    <rPh sb="3" eb="7">
      <t>ショクギョウセイカツ</t>
    </rPh>
    <rPh sb="11" eb="13">
      <t>カツヤク</t>
    </rPh>
    <rPh sb="14" eb="16">
      <t>スイシン</t>
    </rPh>
    <rPh sb="17" eb="18">
      <t>カン</t>
    </rPh>
    <rPh sb="20" eb="22">
      <t>ホウリツ</t>
    </rPh>
    <rPh sb="23" eb="24">
      <t>モト</t>
    </rPh>
    <rPh sb="26" eb="30">
      <t>ニンテイセイド</t>
    </rPh>
    <rPh sb="31" eb="32">
      <t>カカ</t>
    </rPh>
    <rPh sb="33" eb="35">
      <t>キジュン</t>
    </rPh>
    <rPh sb="39" eb="42">
      <t>ヘイキンチ</t>
    </rPh>
    <phoneticPr fontId="1"/>
  </si>
  <si>
    <t>産業計</t>
    <rPh sb="0" eb="3">
      <t>サンギョウケイ</t>
    </rPh>
    <phoneticPr fontId="1"/>
  </si>
  <si>
    <t>産業平均値</t>
    <rPh sb="0" eb="5">
      <t>サンギョウヘイキンチ</t>
    </rPh>
    <phoneticPr fontId="1"/>
  </si>
  <si>
    <t>産業分類</t>
    <rPh sb="0" eb="4">
      <t>サンギョウブンルイ</t>
    </rPh>
    <phoneticPr fontId="1"/>
  </si>
  <si>
    <t>※あてはまらない産業については「産業計」の数値を用いている</t>
    <rPh sb="8" eb="10">
      <t>サンギョウ</t>
    </rPh>
    <rPh sb="16" eb="19">
      <t>サンギョウケイ</t>
    </rPh>
    <rPh sb="21" eb="23">
      <t>スウチ</t>
    </rPh>
    <rPh sb="24" eb="25">
      <t>モチ</t>
    </rPh>
    <phoneticPr fontId="1"/>
  </si>
  <si>
    <t>正社員のうち女性労働者数</t>
    <rPh sb="0" eb="1">
      <t>セイ</t>
    </rPh>
    <rPh sb="1" eb="3">
      <t>シャイン</t>
    </rPh>
    <rPh sb="6" eb="8">
      <t>ジョセイ</t>
    </rPh>
    <rPh sb="8" eb="11">
      <t>ロウドウシャ</t>
    </rPh>
    <rPh sb="11" eb="12">
      <t>スウ</t>
    </rPh>
    <phoneticPr fontId="1"/>
  </si>
  <si>
    <t>正社員のうち男性労働者数</t>
    <rPh sb="0" eb="3">
      <t>セイシャイン</t>
    </rPh>
    <rPh sb="6" eb="8">
      <t>ダンセイ</t>
    </rPh>
    <rPh sb="8" eb="11">
      <t>ロウドウシャ</t>
    </rPh>
    <rPh sb="11" eb="12">
      <t>スウ</t>
    </rPh>
    <phoneticPr fontId="1"/>
  </si>
  <si>
    <t>業種</t>
    <rPh sb="0" eb="2">
      <t>ギョウシュ</t>
    </rPh>
    <phoneticPr fontId="1"/>
  </si>
  <si>
    <t>Ｅー１食料品製造業</t>
    <phoneticPr fontId="1"/>
  </si>
  <si>
    <t>Ｅー２飲料・たばこ・飼料製造業</t>
    <phoneticPr fontId="1"/>
  </si>
  <si>
    <t>Ｅー３繊維工業</t>
    <phoneticPr fontId="1"/>
  </si>
  <si>
    <t>Ｅー４木材・木製品製造業（家具を除く）</t>
    <phoneticPr fontId="1"/>
  </si>
  <si>
    <t>Ｅー５家具・装備品製造業</t>
    <phoneticPr fontId="1"/>
  </si>
  <si>
    <t>Ｅー６パルプ・紙・紙加工品製造業</t>
    <phoneticPr fontId="1"/>
  </si>
  <si>
    <t>Ｅー７印刷・同関連業</t>
    <phoneticPr fontId="1"/>
  </si>
  <si>
    <t>Ｅー８化学工業</t>
    <phoneticPr fontId="1"/>
  </si>
  <si>
    <t>Ｅー９石油製品・石炭製品製造業</t>
    <phoneticPr fontId="1"/>
  </si>
  <si>
    <t>Ｅー10プラスチック製品製造業</t>
    <phoneticPr fontId="1"/>
  </si>
  <si>
    <t>Ｅー11ゴム製品製造業</t>
    <phoneticPr fontId="1"/>
  </si>
  <si>
    <t>Ｅー12鉄鋼業</t>
    <phoneticPr fontId="1"/>
  </si>
  <si>
    <t>Ｅー13非鉄金属製造業</t>
    <phoneticPr fontId="1"/>
  </si>
  <si>
    <t>Ｅー14金属製品製造業</t>
    <phoneticPr fontId="1"/>
  </si>
  <si>
    <t>Ｅー15はん用機械器具製造業</t>
    <phoneticPr fontId="1"/>
  </si>
  <si>
    <t>Ｅー16生産用機械器具製造業</t>
    <phoneticPr fontId="1"/>
  </si>
  <si>
    <t>Ｅー17業務用機械器具製造業</t>
    <phoneticPr fontId="1"/>
  </si>
  <si>
    <t>Ｅー18電子部品・デバイス・電子回路製造業</t>
    <phoneticPr fontId="1"/>
  </si>
  <si>
    <t>Ｅー19電気機械器具製造業</t>
    <phoneticPr fontId="1"/>
  </si>
  <si>
    <t>Ｅー20情報通信機械器具製造業</t>
    <phoneticPr fontId="1"/>
  </si>
  <si>
    <t xml:space="preserve">Ｅー21輸送用機械器具製造業 </t>
    <phoneticPr fontId="1"/>
  </si>
  <si>
    <t>Ｅー22その他の製造業</t>
    <phoneticPr fontId="1"/>
  </si>
  <si>
    <t>第９号イ関係</t>
    <rPh sb="0" eb="1">
      <t>ダイ</t>
    </rPh>
    <rPh sb="2" eb="3">
      <t>ゴウ</t>
    </rPh>
    <rPh sb="4" eb="6">
      <t>カンケイ</t>
    </rPh>
    <phoneticPr fontId="1"/>
  </si>
  <si>
    <t>別表１「産業ごとの通常の労働者に占める女性労働者の割合の平均値」より</t>
    <rPh sb="0" eb="2">
      <t>ベッピョウ</t>
    </rPh>
    <rPh sb="4" eb="6">
      <t>サンギョウ</t>
    </rPh>
    <rPh sb="9" eb="11">
      <t>ツウジョウ</t>
    </rPh>
    <rPh sb="12" eb="15">
      <t>ロウドウシャ</t>
    </rPh>
    <rPh sb="16" eb="17">
      <t>シ</t>
    </rPh>
    <rPh sb="19" eb="24">
      <t>ジョセイロウドウシャ</t>
    </rPh>
    <rPh sb="25" eb="27">
      <t>ワリアイ</t>
    </rPh>
    <rPh sb="28" eb="31">
      <t>ヘイキンチ</t>
    </rPh>
    <phoneticPr fontId="1"/>
  </si>
  <si>
    <t>Ｅ製造業　</t>
    <phoneticPr fontId="1"/>
  </si>
  <si>
    <t>第11号ア関係</t>
    <rPh sb="0" eb="1">
      <t>ダイ</t>
    </rPh>
    <rPh sb="3" eb="4">
      <t>ゴウ</t>
    </rPh>
    <rPh sb="5" eb="7">
      <t>カンケイ</t>
    </rPh>
    <phoneticPr fontId="1"/>
  </si>
  <si>
    <t>別表４「産業ごとの管理職に占める女性労働者の割合の平均値」より</t>
    <rPh sb="0" eb="2">
      <t>ベッピョウ</t>
    </rPh>
    <rPh sb="4" eb="6">
      <t>サンギョウ</t>
    </rPh>
    <rPh sb="9" eb="11">
      <t>カンリ</t>
    </rPh>
    <rPh sb="11" eb="12">
      <t>ショク</t>
    </rPh>
    <rPh sb="13" eb="14">
      <t>シ</t>
    </rPh>
    <rPh sb="16" eb="18">
      <t>ジョセイ</t>
    </rPh>
    <rPh sb="18" eb="21">
      <t>ロウドウシャ</t>
    </rPh>
    <rPh sb="22" eb="24">
      <t>ワリアイ</t>
    </rPh>
    <rPh sb="25" eb="28">
      <t>ヘイキンチ</t>
    </rPh>
    <phoneticPr fontId="1"/>
  </si>
  <si>
    <t>別表３「産業ごとの女性の通常の労働者の平均継続勤続年数の平均値」より</t>
    <rPh sb="0" eb="2">
      <t>ベッピョウ</t>
    </rPh>
    <rPh sb="4" eb="6">
      <t>サンギョウ</t>
    </rPh>
    <rPh sb="9" eb="11">
      <t>ジョセイ</t>
    </rPh>
    <rPh sb="12" eb="14">
      <t>ツウジョウ</t>
    </rPh>
    <rPh sb="15" eb="18">
      <t>ロウドウシャ</t>
    </rPh>
    <rPh sb="19" eb="21">
      <t>ヘイキン</t>
    </rPh>
    <rPh sb="21" eb="23">
      <t>ケイゾク</t>
    </rPh>
    <rPh sb="23" eb="27">
      <t>キンゾクネンスウ</t>
    </rPh>
    <rPh sb="28" eb="31">
      <t>ヘイキンチ</t>
    </rPh>
    <phoneticPr fontId="1"/>
  </si>
  <si>
    <t>認定基準の
達成状況</t>
    <rPh sb="0" eb="4">
      <t>ニンテイキジュン</t>
    </rPh>
    <rPh sb="6" eb="8">
      <t>タッセイ</t>
    </rPh>
    <rPh sb="8" eb="10">
      <t>ジョウキョウ</t>
    </rPh>
    <phoneticPr fontId="1"/>
  </si>
  <si>
    <r>
      <t xml:space="preserve">●次世代育成支援対策推進法に基づく一般事業主行動計画を策定し、都道府県労働局に届け出ていること。
</t>
    </r>
    <r>
      <rPr>
        <sz val="10"/>
        <rFont val="BIZ UDゴシック"/>
        <family val="3"/>
        <charset val="128"/>
      </rPr>
      <t>※申請者の常時雇用する労働者の数が100人以下である場合に限る</t>
    </r>
    <phoneticPr fontId="1"/>
  </si>
  <si>
    <r>
      <t xml:space="preserve">●女性の職業生活における活躍の推進に関する法律に基づく一般事業主行動計画を策定し、都道府県労働局に届け出ていること。
</t>
    </r>
    <r>
      <rPr>
        <sz val="10"/>
        <rFont val="BIZ UDゴシック"/>
        <family val="3"/>
        <charset val="128"/>
      </rPr>
      <t>※申請者の常時雇用する労働者の数が100人以下である場合に限る</t>
    </r>
    <phoneticPr fontId="1"/>
  </si>
  <si>
    <t>認定基準の
達成状況</t>
    <rPh sb="0" eb="4">
      <t>ニンテイキジュン</t>
    </rPh>
    <rPh sb="6" eb="10">
      <t>タッセイジョウキョウ</t>
    </rPh>
    <phoneticPr fontId="1"/>
  </si>
  <si>
    <t>認定基準の
達成状況</t>
    <rPh sb="0" eb="2">
      <t>ニンテイ</t>
    </rPh>
    <rPh sb="2" eb="4">
      <t>キジュン</t>
    </rPh>
    <rPh sb="6" eb="8">
      <t>タッセイ</t>
    </rPh>
    <rPh sb="8" eb="10">
      <t>ジョウキョウ</t>
    </rPh>
    <phoneticPr fontId="1"/>
  </si>
  <si>
    <t>全正社員を対象に人事評価制度を運用し、目標の設定およびフィードバックの機会を設定している</t>
    <phoneticPr fontId="1"/>
  </si>
  <si>
    <t>●直近３事業年度の平均した「採用における正社員の女性の競争倍率×0.8」が直近３事業年度の平均した「採用における正社員の男性の競争倍率」よりも低いこと</t>
    <rPh sb="20" eb="23">
      <t>セイシャイン</t>
    </rPh>
    <rPh sb="56" eb="59">
      <t>セイシャイン</t>
    </rPh>
    <phoneticPr fontId="1"/>
  </si>
  <si>
    <t>保育施設の設置運営等</t>
    <rPh sb="9" eb="10">
      <t>ナド</t>
    </rPh>
    <phoneticPr fontId="1"/>
  </si>
  <si>
    <t>採用した
新規学卒者数（A）</t>
    <rPh sb="0" eb="2">
      <t>サイヨウ</t>
    </rPh>
    <rPh sb="5" eb="10">
      <t>シンキガクソツシャ</t>
    </rPh>
    <rPh sb="10" eb="11">
      <t>スウ</t>
    </rPh>
    <phoneticPr fontId="1"/>
  </si>
  <si>
    <t>（A）のうち離職した者の数（B）</t>
    <rPh sb="6" eb="8">
      <t>リショク</t>
    </rPh>
    <rPh sb="10" eb="11">
      <t>モノ</t>
    </rPh>
    <rPh sb="12" eb="13">
      <t>カズ</t>
    </rPh>
    <phoneticPr fontId="1"/>
  </si>
  <si>
    <t>（ア）女性の非正規社員から正規社員への転換</t>
    <rPh sb="3" eb="5">
      <t>ジョセイ</t>
    </rPh>
    <rPh sb="6" eb="11">
      <t>ヒセイキシャイン</t>
    </rPh>
    <rPh sb="13" eb="17">
      <t>セイキシャイン</t>
    </rPh>
    <phoneticPr fontId="1"/>
  </si>
  <si>
    <t>●直近３事業年度における男性労働者の育児休業等取得率が30％以上であること。</t>
    <phoneticPr fontId="1"/>
  </si>
  <si>
    <t>●直近３事業年度における女性労働者の育児休業等取得率が75％以上であること。</t>
    <phoneticPr fontId="1"/>
  </si>
  <si>
    <t>第１２号　独自の女性活躍の取組の実施</t>
    <rPh sb="0" eb="1">
      <t>ダイ</t>
    </rPh>
    <rPh sb="3" eb="4">
      <t>ゴウ</t>
    </rPh>
    <rPh sb="5" eb="7">
      <t>ドクジ</t>
    </rPh>
    <rPh sb="8" eb="10">
      <t>ジョセイ</t>
    </rPh>
    <rPh sb="10" eb="12">
      <t>カツヤク</t>
    </rPh>
    <rPh sb="13" eb="15">
      <t>トリクミ</t>
    </rPh>
    <rPh sb="16" eb="18">
      <t>ジッシ</t>
    </rPh>
    <phoneticPr fontId="1"/>
  </si>
  <si>
    <t>第１号　男性の育児休業等の取得</t>
    <rPh sb="0" eb="1">
      <t>ダイ</t>
    </rPh>
    <rPh sb="2" eb="3">
      <t>ゴウ</t>
    </rPh>
    <rPh sb="4" eb="6">
      <t>ダンセイ</t>
    </rPh>
    <rPh sb="7" eb="9">
      <t>イクジ</t>
    </rPh>
    <rPh sb="9" eb="11">
      <t>キュウギョウ</t>
    </rPh>
    <rPh sb="11" eb="12">
      <t>トウ</t>
    </rPh>
    <rPh sb="13" eb="15">
      <t>シュトク</t>
    </rPh>
    <phoneticPr fontId="1"/>
  </si>
  <si>
    <t>第２号　女性の育児休業等の取得</t>
    <rPh sb="0" eb="1">
      <t>ダイ</t>
    </rPh>
    <rPh sb="2" eb="3">
      <t>ゴウ</t>
    </rPh>
    <rPh sb="4" eb="6">
      <t>ジョセイ</t>
    </rPh>
    <rPh sb="7" eb="9">
      <t>イクジ</t>
    </rPh>
    <rPh sb="9" eb="11">
      <t>キュウギョウ</t>
    </rPh>
    <rPh sb="11" eb="12">
      <t>トウ</t>
    </rPh>
    <rPh sb="13" eb="15">
      <t>シュトク</t>
    </rPh>
    <phoneticPr fontId="1"/>
  </si>
  <si>
    <t>第３号・第４号　仕事と育児の両立支援措置の導入及び利用</t>
    <rPh sb="0" eb="1">
      <t>ダイ</t>
    </rPh>
    <rPh sb="2" eb="3">
      <t>ゴウ</t>
    </rPh>
    <rPh sb="4" eb="5">
      <t>ダイ</t>
    </rPh>
    <rPh sb="6" eb="7">
      <t>ゴウ</t>
    </rPh>
    <rPh sb="8" eb="10">
      <t>シゴト</t>
    </rPh>
    <rPh sb="11" eb="13">
      <t>イクジ</t>
    </rPh>
    <rPh sb="14" eb="16">
      <t>リョウリツ</t>
    </rPh>
    <rPh sb="16" eb="18">
      <t>シエン</t>
    </rPh>
    <rPh sb="18" eb="20">
      <t>ソチ</t>
    </rPh>
    <rPh sb="21" eb="23">
      <t>ドウニュウ</t>
    </rPh>
    <rPh sb="23" eb="24">
      <t>オヨ</t>
    </rPh>
    <rPh sb="25" eb="27">
      <t>リヨウ</t>
    </rPh>
    <phoneticPr fontId="1"/>
  </si>
  <si>
    <t>第５号　働きがいの向上</t>
    <rPh sb="0" eb="1">
      <t>ダイ</t>
    </rPh>
    <rPh sb="2" eb="3">
      <t>ゴウ</t>
    </rPh>
    <rPh sb="4" eb="5">
      <t>ハタラ</t>
    </rPh>
    <rPh sb="9" eb="11">
      <t>コウジョウ</t>
    </rPh>
    <phoneticPr fontId="1"/>
  </si>
  <si>
    <t>第６号　採用者の離職防止</t>
    <rPh sb="0" eb="1">
      <t>ダイ</t>
    </rPh>
    <rPh sb="2" eb="3">
      <t>ゴウ</t>
    </rPh>
    <rPh sb="4" eb="7">
      <t>サイヨウシャ</t>
    </rPh>
    <rPh sb="8" eb="10">
      <t>リショク</t>
    </rPh>
    <rPh sb="10" eb="12">
      <t>ボウシ</t>
    </rPh>
    <phoneticPr fontId="1"/>
  </si>
  <si>
    <t>第７号　時間外労働の縮減</t>
    <rPh sb="0" eb="1">
      <t>ダイ</t>
    </rPh>
    <rPh sb="2" eb="3">
      <t>ゴウ</t>
    </rPh>
    <rPh sb="4" eb="9">
      <t>ジカンガイロウドウ</t>
    </rPh>
    <rPh sb="10" eb="12">
      <t>シュクゲン</t>
    </rPh>
    <phoneticPr fontId="1"/>
  </si>
  <si>
    <t>第８号　休暇の取得促進</t>
    <rPh sb="0" eb="1">
      <t>ダイ</t>
    </rPh>
    <rPh sb="2" eb="3">
      <t>ゴウ</t>
    </rPh>
    <rPh sb="4" eb="6">
      <t>キュウカ</t>
    </rPh>
    <rPh sb="7" eb="9">
      <t>シュトク</t>
    </rPh>
    <rPh sb="9" eb="11">
      <t>ソクシン</t>
    </rPh>
    <phoneticPr fontId="1"/>
  </si>
  <si>
    <t>第１１号　女性管理職比率</t>
    <rPh sb="0" eb="1">
      <t>ダイ</t>
    </rPh>
    <rPh sb="3" eb="4">
      <t>ゴウ</t>
    </rPh>
    <rPh sb="5" eb="7">
      <t>ジョセイ</t>
    </rPh>
    <rPh sb="7" eb="10">
      <t>カンリショク</t>
    </rPh>
    <rPh sb="10" eb="12">
      <t>ヒリツ</t>
    </rPh>
    <phoneticPr fontId="1"/>
  </si>
  <si>
    <t>従業員満足度につき、毎年全正社員を対象にアンケート等の調査を実施している</t>
    <rPh sb="25" eb="26">
      <t>トウ</t>
    </rPh>
    <phoneticPr fontId="1"/>
  </si>
  <si>
    <t>内容</t>
    <rPh sb="0" eb="2">
      <t>ナイヨウ</t>
    </rPh>
    <phoneticPr fontId="1"/>
  </si>
  <si>
    <t>副業または兼業を実施できる規定を整備している</t>
    <phoneticPr fontId="1"/>
  </si>
  <si>
    <t>育休・短時間勤務等の制度を利用する労働者のフォローに回る労働者への業務代替手当制度</t>
    <rPh sb="17" eb="20">
      <t>ロウドウシャ</t>
    </rPh>
    <rPh sb="28" eb="31">
      <t>ロウドウシャ</t>
    </rPh>
    <phoneticPr fontId="1"/>
  </si>
  <si>
    <t>●仕事と育児の両立支援措置のうち３項目以上講じていること</t>
    <rPh sb="21" eb="22">
      <t>コウ</t>
    </rPh>
    <phoneticPr fontId="1"/>
  </si>
  <si>
    <t>離職率
（B）/（A）*100
（少数第１位以下切捨て）</t>
    <rPh sb="0" eb="3">
      <t>リショクリツ</t>
    </rPh>
    <phoneticPr fontId="1"/>
  </si>
  <si>
    <r>
      <t xml:space="preserve">各月の時間外労働及び休日労働の時間数
</t>
    </r>
    <r>
      <rPr>
        <sz val="10"/>
        <rFont val="BIZ UDゴシック"/>
        <family val="3"/>
        <charset val="128"/>
      </rPr>
      <t>（少数第１位以下切捨て）</t>
    </r>
    <rPh sb="0" eb="2">
      <t>カクツキ</t>
    </rPh>
    <rPh sb="3" eb="6">
      <t>ジカンガイ</t>
    </rPh>
    <rPh sb="6" eb="8">
      <t>ロウドウ</t>
    </rPh>
    <rPh sb="8" eb="9">
      <t>オヨ</t>
    </rPh>
    <rPh sb="10" eb="12">
      <t>キュウジツ</t>
    </rPh>
    <rPh sb="12" eb="14">
      <t>ロウドウ</t>
    </rPh>
    <rPh sb="15" eb="18">
      <t>ジカンスウ</t>
    </rPh>
    <phoneticPr fontId="1"/>
  </si>
  <si>
    <t>達成状況判定表</t>
    <rPh sb="0" eb="4">
      <t>タッセイジョウキョウ</t>
    </rPh>
    <rPh sb="4" eb="6">
      <t>ハンテイ</t>
    </rPh>
    <rPh sb="6" eb="7">
      <t>ヒョウ</t>
    </rPh>
    <phoneticPr fontId="1"/>
  </si>
  <si>
    <t>記</t>
    <rPh sb="0" eb="1">
      <t>キ</t>
    </rPh>
    <phoneticPr fontId="1"/>
  </si>
  <si>
    <t>第３号
措置の有無</t>
  </si>
  <si>
    <t>第４号
利用実績の有無</t>
    <phoneticPr fontId="1"/>
  </si>
  <si>
    <t>第９号　女性の採用</t>
    <rPh sb="0" eb="1">
      <t>ダイ</t>
    </rPh>
    <rPh sb="2" eb="3">
      <t>ゴウ</t>
    </rPh>
    <rPh sb="4" eb="6">
      <t>ジョセイ</t>
    </rPh>
    <rPh sb="7" eb="9">
      <t>サイヨウ</t>
    </rPh>
    <phoneticPr fontId="1"/>
  </si>
  <si>
    <t>始業時刻等の変更</t>
    <phoneticPr fontId="1"/>
  </si>
  <si>
    <t>第１３号　一般事業主行動計画の策定（次世代育成支援対策推進法）</t>
    <rPh sb="0" eb="1">
      <t>ダイ</t>
    </rPh>
    <rPh sb="3" eb="4">
      <t>ゴウ</t>
    </rPh>
    <rPh sb="5" eb="10">
      <t>イッパンジギョウヌシ</t>
    </rPh>
    <rPh sb="10" eb="12">
      <t>コウドウ</t>
    </rPh>
    <rPh sb="12" eb="14">
      <t>ケイカク</t>
    </rPh>
    <rPh sb="15" eb="17">
      <t>サクテイ</t>
    </rPh>
    <phoneticPr fontId="1"/>
  </si>
  <si>
    <t>第１４号　一般事業主行動計画の策定（女性活躍推進法）</t>
    <rPh sb="0" eb="1">
      <t>ダイ</t>
    </rPh>
    <rPh sb="3" eb="4">
      <t>ゴウ</t>
    </rPh>
    <rPh sb="15" eb="17">
      <t>サクテイ</t>
    </rPh>
    <rPh sb="18" eb="22">
      <t>ジョセイカツヤク</t>
    </rPh>
    <rPh sb="22" eb="24">
      <t>スイシン</t>
    </rPh>
    <phoneticPr fontId="1"/>
  </si>
  <si>
    <t>●直近３事業年度における男性労働者の育児休業等取得率が30％以上であること</t>
    <rPh sb="1" eb="3">
      <t>チョッキン</t>
    </rPh>
    <rPh sb="4" eb="6">
      <t>ジギョウ</t>
    </rPh>
    <rPh sb="6" eb="8">
      <t>ネンド</t>
    </rPh>
    <rPh sb="12" eb="14">
      <t>ダンセイ</t>
    </rPh>
    <rPh sb="14" eb="17">
      <t>ロウドウシャ</t>
    </rPh>
    <rPh sb="18" eb="20">
      <t>イクジ</t>
    </rPh>
    <rPh sb="20" eb="22">
      <t>キュウギョウ</t>
    </rPh>
    <rPh sb="22" eb="23">
      <t>トウ</t>
    </rPh>
    <rPh sb="23" eb="26">
      <t>シュトクリツ</t>
    </rPh>
    <rPh sb="30" eb="32">
      <t>イジョウ</t>
    </rPh>
    <phoneticPr fontId="1"/>
  </si>
  <si>
    <t>●直近３事業年度における女性労働者の育児休業等取得率が75％以上であること</t>
    <rPh sb="18" eb="20">
      <t>イクジ</t>
    </rPh>
    <phoneticPr fontId="1"/>
  </si>
  <si>
    <t>●直近３事業年度に正社員として採用した新規学卒者等の離職率が20％以下であること</t>
    <rPh sb="1" eb="3">
      <t>チョッキン</t>
    </rPh>
    <rPh sb="4" eb="6">
      <t>ジギョウ</t>
    </rPh>
    <rPh sb="6" eb="8">
      <t>ネンド</t>
    </rPh>
    <rPh sb="9" eb="12">
      <t>セイシャイン</t>
    </rPh>
    <rPh sb="15" eb="17">
      <t>サイヨウ</t>
    </rPh>
    <rPh sb="19" eb="25">
      <t>シンキガクソツシャトウ</t>
    </rPh>
    <rPh sb="26" eb="29">
      <t>リショクリツ</t>
    </rPh>
    <rPh sb="33" eb="35">
      <t>イカ</t>
    </rPh>
    <phoneticPr fontId="1"/>
  </si>
  <si>
    <t>●直近事業年度において、フルタイムの労働者の法定時間外・法定休日労働時間の平均が各月30時間未満であること</t>
    <rPh sb="1" eb="3">
      <t>チョッキン</t>
    </rPh>
    <rPh sb="3" eb="5">
      <t>ジギョウ</t>
    </rPh>
    <rPh sb="5" eb="7">
      <t>ネンド</t>
    </rPh>
    <rPh sb="18" eb="21">
      <t>ロウドウシャ</t>
    </rPh>
    <rPh sb="22" eb="24">
      <t>ホウテイ</t>
    </rPh>
    <rPh sb="24" eb="27">
      <t>ジカンガイ</t>
    </rPh>
    <rPh sb="28" eb="30">
      <t>ホウテイ</t>
    </rPh>
    <rPh sb="30" eb="32">
      <t>キュウジツ</t>
    </rPh>
    <rPh sb="32" eb="34">
      <t>ロウドウ</t>
    </rPh>
    <rPh sb="34" eb="36">
      <t>ジカン</t>
    </rPh>
    <rPh sb="37" eb="39">
      <t>ヘイキン</t>
    </rPh>
    <rPh sb="40" eb="42">
      <t>カクツキ</t>
    </rPh>
    <rPh sb="44" eb="46">
      <t>ジカン</t>
    </rPh>
    <rPh sb="46" eb="48">
      <t>ミマン</t>
    </rPh>
    <phoneticPr fontId="1"/>
  </si>
  <si>
    <t>●直近事業年度において、次のア～ウのいずれかに該当すること</t>
    <rPh sb="1" eb="3">
      <t>チョッキン</t>
    </rPh>
    <rPh sb="3" eb="5">
      <t>ジギョウ</t>
    </rPh>
    <rPh sb="5" eb="7">
      <t>ネンド</t>
    </rPh>
    <rPh sb="12" eb="13">
      <t>ツギ</t>
    </rPh>
    <rPh sb="23" eb="25">
      <t>ガイトウ</t>
    </rPh>
    <phoneticPr fontId="1"/>
  </si>
  <si>
    <t>ア　正社員の年間休日が110日以上であること</t>
    <rPh sb="2" eb="5">
      <t>セイシャイン</t>
    </rPh>
    <rPh sb="6" eb="8">
      <t>ネンカン</t>
    </rPh>
    <rPh sb="8" eb="10">
      <t>キュウジツ</t>
    </rPh>
    <rPh sb="14" eb="17">
      <t>ニチイジョウ</t>
    </rPh>
    <phoneticPr fontId="1"/>
  </si>
  <si>
    <t>イ　正社員の有給休暇の取得率が70％以上であること</t>
    <rPh sb="2" eb="5">
      <t>セイシャイン</t>
    </rPh>
    <rPh sb="6" eb="8">
      <t>ユウキュウ</t>
    </rPh>
    <rPh sb="8" eb="10">
      <t>キュウカ</t>
    </rPh>
    <rPh sb="11" eb="13">
      <t>シュトク</t>
    </rPh>
    <rPh sb="13" eb="14">
      <t>リツ</t>
    </rPh>
    <rPh sb="18" eb="20">
      <t>イジョウ</t>
    </rPh>
    <phoneticPr fontId="1"/>
  </si>
  <si>
    <t>ウ　正社員の有給休暇の平均取得日数が10日以上であること</t>
    <rPh sb="2" eb="5">
      <t>セイシャイン</t>
    </rPh>
    <rPh sb="6" eb="8">
      <t>ユウキュウ</t>
    </rPh>
    <rPh sb="8" eb="10">
      <t>キュウカ</t>
    </rPh>
    <rPh sb="11" eb="13">
      <t>ヘイキン</t>
    </rPh>
    <rPh sb="13" eb="15">
      <t>シュトク</t>
    </rPh>
    <rPh sb="15" eb="17">
      <t>ニッスウ</t>
    </rPh>
    <rPh sb="20" eb="23">
      <t>ニチイジョウ</t>
    </rPh>
    <phoneticPr fontId="1"/>
  </si>
  <si>
    <t>●次のアまたはイのいずれかに該当すること</t>
    <rPh sb="1" eb="2">
      <t>ツギ</t>
    </rPh>
    <rPh sb="14" eb="16">
      <t>ガイトウ</t>
    </rPh>
    <phoneticPr fontId="1"/>
  </si>
  <si>
    <t>ア　直近３事業年度の平均した「採用における女性正社員の競争倍率×0.8」が直近３事業年度の平均した「採用における男性正社員の競争倍率」よりも低いこと</t>
    <phoneticPr fontId="1"/>
  </si>
  <si>
    <t>イ　直近事業年度において、正社員に占める女性労働者の割合が産業ごとの平均値（平均値が４割を超える場合は４割）以上であること</t>
    <rPh sb="2" eb="4">
      <t>チョッキン</t>
    </rPh>
    <rPh sb="4" eb="6">
      <t>ジギョウ</t>
    </rPh>
    <rPh sb="6" eb="8">
      <t>ネンド</t>
    </rPh>
    <rPh sb="13" eb="16">
      <t>セイシャイン</t>
    </rPh>
    <rPh sb="17" eb="18">
      <t>シ</t>
    </rPh>
    <rPh sb="20" eb="22">
      <t>ジョセイ</t>
    </rPh>
    <rPh sb="22" eb="25">
      <t>ロウドウシャ</t>
    </rPh>
    <rPh sb="26" eb="28">
      <t>ワリアイ</t>
    </rPh>
    <rPh sb="29" eb="31">
      <t>サンギョウ</t>
    </rPh>
    <rPh sb="34" eb="36">
      <t>ヘイキン</t>
    </rPh>
    <rPh sb="36" eb="37">
      <t>アタイ</t>
    </rPh>
    <rPh sb="38" eb="41">
      <t>ヘイキンチ</t>
    </rPh>
    <rPh sb="43" eb="44">
      <t>ワリ</t>
    </rPh>
    <rPh sb="45" eb="46">
      <t>コ</t>
    </rPh>
    <rPh sb="48" eb="50">
      <t>バアイ</t>
    </rPh>
    <rPh sb="52" eb="53">
      <t>ワリ</t>
    </rPh>
    <rPh sb="54" eb="56">
      <t>イジョウ</t>
    </rPh>
    <phoneticPr fontId="1"/>
  </si>
  <si>
    <t>●直近事業年度において、次のア～ウのいずれかに該当すること</t>
    <rPh sb="3" eb="7">
      <t>ジギョウネンド</t>
    </rPh>
    <rPh sb="12" eb="13">
      <t>ツギ</t>
    </rPh>
    <rPh sb="23" eb="25">
      <t>ガイトウ</t>
    </rPh>
    <phoneticPr fontId="1"/>
  </si>
  <si>
    <t>ア　正社員の「女性労働者の平均継続勤務年数」÷「男性労働者の平均継続勤務年数」が７割以上であること</t>
    <rPh sb="9" eb="12">
      <t>ロウドウシャ</t>
    </rPh>
    <rPh sb="15" eb="17">
      <t>ケイゾク</t>
    </rPh>
    <rPh sb="26" eb="29">
      <t>ロウドウシャ</t>
    </rPh>
    <rPh sb="32" eb="34">
      <t>ケイゾク</t>
    </rPh>
    <rPh sb="37" eb="38">
      <t>スウ</t>
    </rPh>
    <rPh sb="41" eb="42">
      <t>ワリ</t>
    </rPh>
    <phoneticPr fontId="1"/>
  </si>
  <si>
    <t>※上記ア・イを算出できない場合</t>
    <rPh sb="1" eb="3">
      <t>ジョウキ</t>
    </rPh>
    <rPh sb="7" eb="9">
      <t>サンシュツ</t>
    </rPh>
    <rPh sb="13" eb="15">
      <t>バアイ</t>
    </rPh>
    <phoneticPr fontId="1"/>
  </si>
  <si>
    <t>ア　直近事業年度において、管理職に占める女性労働者の割合が産業ごとの平均値以上であること</t>
    <rPh sb="2" eb="8">
      <t>チョッキンジギョウネンド</t>
    </rPh>
    <rPh sb="13" eb="16">
      <t>カンリショク</t>
    </rPh>
    <rPh sb="17" eb="18">
      <t>シ</t>
    </rPh>
    <rPh sb="20" eb="25">
      <t>ジョセイロウドウシャ</t>
    </rPh>
    <rPh sb="26" eb="28">
      <t>ワリアイ</t>
    </rPh>
    <rPh sb="29" eb="31">
      <t>サンギョウ</t>
    </rPh>
    <rPh sb="34" eb="36">
      <t>ヘイキン</t>
    </rPh>
    <rPh sb="36" eb="37">
      <t>アタイ</t>
    </rPh>
    <rPh sb="37" eb="39">
      <t>イジョウ</t>
    </rPh>
    <phoneticPr fontId="1"/>
  </si>
  <si>
    <t>●次世代育成支援対策推進法（平成15年法律第120号）に基づく一般事業主行動計画を策定し、都道府県労働局に届け出て、公表していること</t>
    <phoneticPr fontId="1"/>
  </si>
  <si>
    <t>●女性の職業生活における活躍の推進に関する法律（平成27年法律第64号）に基づく一般事業主行動計画を策定し、都道府県労働局に届け出て、公表していること</t>
    <phoneticPr fontId="1"/>
  </si>
  <si>
    <t>就業しつつ子を養育することを容易にするための休暇（養育両立支援休暇）の付与</t>
    <rPh sb="0" eb="2">
      <t>シュウギョウ</t>
    </rPh>
    <rPh sb="5" eb="6">
      <t>コ</t>
    </rPh>
    <rPh sb="7" eb="9">
      <t>ヨウイク</t>
    </rPh>
    <rPh sb="14" eb="16">
      <t>ヨウイ</t>
    </rPh>
    <rPh sb="22" eb="24">
      <t>キュウカ</t>
    </rPh>
    <rPh sb="25" eb="33">
      <t>ヨウイクリョウリツシエンキュウカ</t>
    </rPh>
    <phoneticPr fontId="1"/>
  </si>
  <si>
    <t>●直近事業年度において、次のア～オの働きがい向上に向けた取組を１項目以上実施していること</t>
    <rPh sb="1" eb="3">
      <t>チョッキン</t>
    </rPh>
    <rPh sb="3" eb="7">
      <t>ジギョウネンド</t>
    </rPh>
    <rPh sb="12" eb="13">
      <t>ツギ</t>
    </rPh>
    <phoneticPr fontId="1"/>
  </si>
  <si>
    <t>ウ　正社員の女性労働者の平均継続勤務年数が産業ごとの平均値以上であること</t>
    <rPh sb="8" eb="11">
      <t>ロウドウシャ</t>
    </rPh>
    <rPh sb="12" eb="14">
      <t>ヘイキン</t>
    </rPh>
    <rPh sb="14" eb="16">
      <t>ケイゾク</t>
    </rPh>
    <rPh sb="16" eb="18">
      <t>キンム</t>
    </rPh>
    <rPh sb="18" eb="20">
      <t>ネンスウ</t>
    </rPh>
    <rPh sb="21" eb="23">
      <t>サンギョウ</t>
    </rPh>
    <rPh sb="26" eb="28">
      <t>ヘイキン</t>
    </rPh>
    <rPh sb="28" eb="29">
      <t>アタイ</t>
    </rPh>
    <rPh sb="29" eb="31">
      <t>イジョウ</t>
    </rPh>
    <phoneticPr fontId="1"/>
  </si>
  <si>
    <t>（イ）女性労働者のキャリアアップに資する雇用管理区分間の転換</t>
    <rPh sb="22" eb="24">
      <t>カンリ</t>
    </rPh>
    <phoneticPr fontId="1"/>
  </si>
  <si>
    <t>第１０号　女性の継続就業</t>
    <rPh sb="0" eb="1">
      <t>ダイ</t>
    </rPh>
    <rPh sb="3" eb="4">
      <t>ゴウ</t>
    </rPh>
    <rPh sb="5" eb="7">
      <t>ジョセイ</t>
    </rPh>
    <rPh sb="10" eb="12">
      <t>シュウギョウ</t>
    </rPh>
    <phoneticPr fontId="1"/>
  </si>
  <si>
    <t>●次のア～クの仕事と育児の両立支援措置のうち３項目以上を講じていること
●直近事業年度において、仕事と育児の両立支援措置のうち１項目以上、男性労働者・女性労働者それぞれ１名以上の利用実績があること</t>
    <rPh sb="1" eb="2">
      <t>ツギ</t>
    </rPh>
    <rPh sb="7" eb="9">
      <t>シゴト</t>
    </rPh>
    <rPh sb="10" eb="12">
      <t>イクジ</t>
    </rPh>
    <rPh sb="13" eb="15">
      <t>リョウリツ</t>
    </rPh>
    <rPh sb="15" eb="17">
      <t>シエン</t>
    </rPh>
    <rPh sb="17" eb="19">
      <t>ソチ</t>
    </rPh>
    <rPh sb="23" eb="27">
      <t>コウモクイジョウ</t>
    </rPh>
    <rPh sb="28" eb="29">
      <t>コウ</t>
    </rPh>
    <rPh sb="37" eb="39">
      <t>チョッキン</t>
    </rPh>
    <rPh sb="39" eb="43">
      <t>ジギョウネンド</t>
    </rPh>
    <rPh sb="48" eb="50">
      <t>シゴト</t>
    </rPh>
    <rPh sb="51" eb="53">
      <t>イクジ</t>
    </rPh>
    <rPh sb="54" eb="58">
      <t>リョウリツシエン</t>
    </rPh>
    <rPh sb="58" eb="60">
      <t>ソチ</t>
    </rPh>
    <rPh sb="64" eb="66">
      <t>コウモク</t>
    </rPh>
    <rPh sb="66" eb="68">
      <t>イジョウ</t>
    </rPh>
    <rPh sb="69" eb="71">
      <t>ダンセイ</t>
    </rPh>
    <rPh sb="71" eb="74">
      <t>ロウドウシャ</t>
    </rPh>
    <rPh sb="77" eb="80">
      <t>ロウドウシャ</t>
    </rPh>
    <phoneticPr fontId="1"/>
  </si>
  <si>
    <t>多様で柔軟な働き方・女性活躍実践企業</t>
    <rPh sb="14" eb="18">
      <t>ジッセンキギョウ</t>
    </rPh>
    <phoneticPr fontId="1"/>
  </si>
  <si>
    <t>多様で柔軟な働き方・女性活躍実践企業（ゴールド認定）</t>
    <rPh sb="14" eb="18">
      <t>ジッセンキギョウ</t>
    </rPh>
    <rPh sb="23" eb="25">
      <t>ニンテイ</t>
    </rPh>
    <phoneticPr fontId="1"/>
  </si>
  <si>
    <t>暴力団員による不当な行為の防止等に関する法律に定める暴力団ではないこと及びそれと関係を有していない。</t>
    <phoneticPr fontId="1"/>
  </si>
  <si>
    <t>認定基準のうち、いずれか３項目以上満たしている。</t>
    <rPh sb="2" eb="4">
      <t>キジュン</t>
    </rPh>
    <rPh sb="13" eb="15">
      <t>コウモク</t>
    </rPh>
    <rPh sb="15" eb="17">
      <t>イジョウ</t>
    </rPh>
    <rPh sb="17" eb="18">
      <t>ミ</t>
    </rPh>
    <phoneticPr fontId="10"/>
  </si>
  <si>
    <t>認定基準のうち、基準を満たした項目について、その内容を県のホームページで公表することに同意する。</t>
    <phoneticPr fontId="1"/>
  </si>
  <si>
    <t>（１）確認事項</t>
    <rPh sb="3" eb="7">
      <t>カクニンジコウ</t>
    </rPh>
    <phoneticPr fontId="1"/>
  </si>
  <si>
    <t>　ア　多様で柔軟な働き方・女性活躍実践企業</t>
    <rPh sb="3" eb="5">
      <t>タヨウ</t>
    </rPh>
    <rPh sb="6" eb="8">
      <t>ジュウナン</t>
    </rPh>
    <rPh sb="9" eb="10">
      <t>ハタラ</t>
    </rPh>
    <rPh sb="11" eb="12">
      <t>カタ</t>
    </rPh>
    <rPh sb="13" eb="15">
      <t>ジョセイ</t>
    </rPh>
    <rPh sb="15" eb="17">
      <t>カツヤク</t>
    </rPh>
    <rPh sb="17" eb="19">
      <t>ジッセン</t>
    </rPh>
    <rPh sb="19" eb="21">
      <t>キギョウ</t>
    </rPh>
    <phoneticPr fontId="10"/>
  </si>
  <si>
    <t>　イ　多様で柔軟な働き方・女性活躍実践企業（ゴールド認定）　</t>
    <rPh sb="3" eb="5">
      <t>タヨウ</t>
    </rPh>
    <rPh sb="6" eb="8">
      <t>ジュウナン</t>
    </rPh>
    <rPh sb="9" eb="10">
      <t>ハタラ</t>
    </rPh>
    <rPh sb="11" eb="12">
      <t>カタ</t>
    </rPh>
    <rPh sb="13" eb="15">
      <t>ジョセイ</t>
    </rPh>
    <rPh sb="15" eb="17">
      <t>カツヤク</t>
    </rPh>
    <rPh sb="17" eb="19">
      <t>ジッセン</t>
    </rPh>
    <rPh sb="19" eb="21">
      <t>キギョウ</t>
    </rPh>
    <rPh sb="26" eb="28">
      <t>ニンテイ</t>
    </rPh>
    <phoneticPr fontId="10"/>
  </si>
  <si>
    <t>認定基準のうち、いずれか６項目以上満たしており、かつ分類Ⅰ～Ⅲについて各１項目以上満たしている。</t>
    <phoneticPr fontId="10"/>
  </si>
  <si>
    <t>（X）年度</t>
    <rPh sb="3" eb="5">
      <t>ネンド</t>
    </rPh>
    <phoneticPr fontId="1"/>
  </si>
  <si>
    <t>（X-1）年度</t>
    <rPh sb="5" eb="7">
      <t>ネンド</t>
    </rPh>
    <phoneticPr fontId="1"/>
  </si>
  <si>
    <t>（X-2）年度</t>
    <rPh sb="5" eb="7">
      <t>ネンド</t>
    </rPh>
    <phoneticPr fontId="1"/>
  </si>
  <si>
    <t>（X）年度</t>
    <phoneticPr fontId="1"/>
  </si>
  <si>
    <t>（X-9）年度</t>
    <rPh sb="5" eb="7">
      <t>ネンド</t>
    </rPh>
    <phoneticPr fontId="1"/>
  </si>
  <si>
    <t>（X-10）年度</t>
    <rPh sb="6" eb="8">
      <t>ネンド</t>
    </rPh>
    <phoneticPr fontId="1"/>
  </si>
  <si>
    <t>（X-11）年度</t>
    <phoneticPr fontId="1"/>
  </si>
  <si>
    <t>直近事業年度：（X）年度</t>
    <rPh sb="0" eb="2">
      <t>チョッキン</t>
    </rPh>
    <rPh sb="2" eb="6">
      <t>ジギョウネンド</t>
    </rPh>
    <rPh sb="10" eb="12">
      <t>ネンド</t>
    </rPh>
    <phoneticPr fontId="1"/>
  </si>
  <si>
    <t>（ウ）女性の健康づくりを推進する部署やプロジェクトチームの設置</t>
    <phoneticPr fontId="1"/>
  </si>
  <si>
    <t>（エ）相談窓口の設置</t>
    <phoneticPr fontId="1"/>
  </si>
  <si>
    <t>（オ）月経随伴症や更年期等の健康管理を支援するアプリ等の提供</t>
    <phoneticPr fontId="1"/>
  </si>
  <si>
    <t>（カ）その他の支援制度</t>
    <phoneticPr fontId="1"/>
  </si>
  <si>
    <t>女性特有の健康課題を抱える社員を支援する制度について、（ア）～（カ）のいずれかを整備している</t>
    <phoneticPr fontId="1"/>
  </si>
  <si>
    <t>社員の家事負担の軽減を図るため、家事代行サービス利用等に係る費用補助の制度を整備している</t>
    <phoneticPr fontId="1"/>
  </si>
  <si>
    <t>●直近事業年度において、ア～ウの女性活躍推進に向けた取組を１項目以上を実施していること</t>
    <phoneticPr fontId="1"/>
  </si>
  <si>
    <t xml:space="preserve">多様なキャリアコースの整備について、（ア）～（ウ）のいずれかの実績を有する
</t>
    <phoneticPr fontId="1"/>
  </si>
  <si>
    <t>労働基準法、雇用の分野における男女の均等な機会及び待遇の確保等に関する法律及び育児休業、介護休業等育児又は家族介護を行う労働者の福祉に関する法律等の関係法令に違反する重大な事実が過去３か年以内にない。</t>
    <phoneticPr fontId="1"/>
  </si>
  <si>
    <t>（ア）有給での特別休暇</t>
    <phoneticPr fontId="1"/>
  </si>
  <si>
    <t>（イ）勤務時間とする扱い</t>
    <phoneticPr fontId="1"/>
  </si>
  <si>
    <t>（ウ）助成金</t>
    <phoneticPr fontId="1"/>
  </si>
  <si>
    <t>（エ）報奨金</t>
    <phoneticPr fontId="1"/>
  </si>
  <si>
    <t>（オ）その他の支援制度</t>
    <phoneticPr fontId="1"/>
  </si>
  <si>
    <t>届出・公表している</t>
    <rPh sb="0" eb="2">
      <t>トドケデ</t>
    </rPh>
    <rPh sb="3" eb="5">
      <t>コウヒョウ</t>
    </rPh>
    <phoneticPr fontId="1"/>
  </si>
  <si>
    <t xml:space="preserve">資格取得や学びなおし等自己研鑽を支援する制度について、（ア）～（オ）のいずれかを整備している
</t>
    <phoneticPr fontId="1"/>
  </si>
  <si>
    <t>（ア）有給での特別休暇</t>
    <phoneticPr fontId="1"/>
  </si>
  <si>
    <t>（イ）勤務時間とする扱い</t>
    <phoneticPr fontId="1"/>
  </si>
  <si>
    <t>（ウ）助成金</t>
    <phoneticPr fontId="1"/>
  </si>
  <si>
    <t>（エ）報奨金</t>
    <phoneticPr fontId="1"/>
  </si>
  <si>
    <t>（オ）その他の支援制度</t>
    <phoneticPr fontId="1"/>
  </si>
  <si>
    <t xml:space="preserve">階層別または役割別の研修について、（ア）～（ウ）のすべてを実施している
（ア）計画の策定
（イ）全正社員への周知
（ウ）全正社員への実施	
</t>
    <phoneticPr fontId="1"/>
  </si>
  <si>
    <t>（ウ）過去に離職した女性の正社員としての再雇用</t>
    <rPh sb="3" eb="5">
      <t>カコ</t>
    </rPh>
    <rPh sb="13" eb="16">
      <t>セイシャイン</t>
    </rPh>
    <phoneticPr fontId="1"/>
  </si>
  <si>
    <t>（ア）健診等受診に対する就業時間認定や有給の特別休暇付与</t>
    <rPh sb="3" eb="5">
      <t>ケンシン</t>
    </rPh>
    <rPh sb="5" eb="6">
      <t>トウ</t>
    </rPh>
    <rPh sb="6" eb="8">
      <t>ジュシン</t>
    </rPh>
    <rPh sb="9" eb="10">
      <t>タイ</t>
    </rPh>
    <rPh sb="12" eb="18">
      <t>シュウギョウジカンニンテイ</t>
    </rPh>
    <rPh sb="19" eb="21">
      <t>ユウキュウ</t>
    </rPh>
    <rPh sb="22" eb="24">
      <t>トクベツ</t>
    </rPh>
    <rPh sb="24" eb="26">
      <t>キュウカ</t>
    </rPh>
    <rPh sb="26" eb="28">
      <t>フヨ</t>
    </rPh>
    <phoneticPr fontId="1"/>
  </si>
  <si>
    <t>＜その他の支援制度の内容＞</t>
    <rPh sb="3" eb="4">
      <t>ホカ</t>
    </rPh>
    <rPh sb="5" eb="7">
      <t>シエン</t>
    </rPh>
    <rPh sb="7" eb="9">
      <t>セイド</t>
    </rPh>
    <rPh sb="10" eb="12">
      <t>ナイヨウ</t>
    </rPh>
    <phoneticPr fontId="1"/>
  </si>
  <si>
    <t>（イ）生理休暇の有給化及び管理職への周知徹底</t>
    <rPh sb="8" eb="11">
      <t>ユウキュウカ</t>
    </rPh>
    <rPh sb="11" eb="12">
      <t>オヨ</t>
    </rPh>
    <rPh sb="13" eb="16">
      <t>カンリショク</t>
    </rPh>
    <rPh sb="18" eb="22">
      <t>シュウチテッテイ</t>
    </rPh>
    <phoneticPr fontId="1"/>
  </si>
  <si>
    <t>育児休業等を取得した男性労働者数（B）</t>
    <rPh sb="6" eb="8">
      <t>シュトク</t>
    </rPh>
    <phoneticPr fontId="1"/>
  </si>
  <si>
    <t>育児休業等を取得した女性労働者数（B）</t>
    <rPh sb="6" eb="8">
      <t>シュトク</t>
    </rPh>
    <phoneticPr fontId="1"/>
  </si>
  <si>
    <t>現在雇用されている者の数
（X）</t>
    <rPh sb="0" eb="4">
      <t>ゲンザイコヨウ</t>
    </rPh>
    <rPh sb="9" eb="10">
      <t>シャ</t>
    </rPh>
    <rPh sb="11" eb="12">
      <t>カズ</t>
    </rPh>
    <phoneticPr fontId="1"/>
  </si>
  <si>
    <t>育児休業等を取得した者の割合（B）/（A）*100
（少数第１位以下切捨て）</t>
    <phoneticPr fontId="1"/>
  </si>
  <si>
    <t>第５号関係</t>
    <rPh sb="0" eb="1">
      <t>ダイ</t>
    </rPh>
    <rPh sb="2" eb="3">
      <t>ゴウ</t>
    </rPh>
    <rPh sb="3" eb="5">
      <t>カンケイ</t>
    </rPh>
    <phoneticPr fontId="1"/>
  </si>
  <si>
    <t>女性管理職割合(A)</t>
    <rPh sb="0" eb="2">
      <t>ジョセイ</t>
    </rPh>
    <rPh sb="4" eb="5">
      <t>ショク</t>
    </rPh>
    <rPh sb="5" eb="7">
      <t>ワリアイ</t>
    </rPh>
    <phoneticPr fontId="1"/>
  </si>
  <si>
    <t>達成項目数</t>
    <rPh sb="0" eb="2">
      <t>タッセイ</t>
    </rPh>
    <rPh sb="2" eb="4">
      <t>コウモク</t>
    </rPh>
    <rPh sb="4" eb="5">
      <t>スウ</t>
    </rPh>
    <phoneticPr fontId="1"/>
  </si>
  <si>
    <t>達成状況</t>
    <rPh sb="0" eb="2">
      <t>タッセイ</t>
    </rPh>
    <rPh sb="2" eb="4">
      <t>ジョウキョウ</t>
    </rPh>
    <phoneticPr fontId="1"/>
  </si>
  <si>
    <t>①</t>
    <phoneticPr fontId="1"/>
  </si>
  <si>
    <t>②</t>
    <phoneticPr fontId="1"/>
  </si>
  <si>
    <t>③</t>
    <phoneticPr fontId="1"/>
  </si>
  <si>
    <t>①</t>
    <phoneticPr fontId="1"/>
  </si>
  <si>
    <t>④</t>
    <phoneticPr fontId="1"/>
  </si>
  <si>
    <t>⑤</t>
    <phoneticPr fontId="1"/>
  </si>
  <si>
    <r>
      <t xml:space="preserve">女性の平均継続
勤務年数（A）
</t>
    </r>
    <r>
      <rPr>
        <sz val="8"/>
        <rFont val="BIZ UDゴシック"/>
        <family val="3"/>
        <charset val="128"/>
      </rPr>
      <t>（小数第２位四捨五入）</t>
    </r>
    <rPh sb="0" eb="2">
      <t>ジョセイ</t>
    </rPh>
    <rPh sb="3" eb="5">
      <t>ヘイキン</t>
    </rPh>
    <rPh sb="5" eb="7">
      <t>ケイゾク</t>
    </rPh>
    <rPh sb="8" eb="12">
      <t>キンムネンスウ</t>
    </rPh>
    <phoneticPr fontId="1"/>
  </si>
  <si>
    <r>
      <t xml:space="preserve">男性の平均継続
勤務年数（B）
</t>
    </r>
    <r>
      <rPr>
        <sz val="8"/>
        <rFont val="BIZ UDゴシック"/>
        <family val="3"/>
        <charset val="128"/>
      </rPr>
      <t>（小数第２位四捨五入）</t>
    </r>
    <rPh sb="0" eb="2">
      <t>ダンセイ</t>
    </rPh>
    <rPh sb="3" eb="5">
      <t>ヘイキン</t>
    </rPh>
    <rPh sb="5" eb="7">
      <t>ケイゾク</t>
    </rPh>
    <rPh sb="8" eb="12">
      <t>キンムネンスウ</t>
    </rPh>
    <phoneticPr fontId="1"/>
  </si>
  <si>
    <t>その他</t>
    <rPh sb="2" eb="3">
      <t>タ</t>
    </rPh>
    <phoneticPr fontId="1"/>
  </si>
  <si>
    <t>合計</t>
    <rPh sb="0" eb="2">
      <t>ゴウケイ</t>
    </rPh>
    <phoneticPr fontId="1"/>
  </si>
  <si>
    <t>Ａ農業・林業</t>
  </si>
  <si>
    <t>Ｂ漁業</t>
  </si>
  <si>
    <t>Ｃ鉱業、採石業、砂利採取業</t>
  </si>
  <si>
    <t>Ｅ製造業</t>
  </si>
  <si>
    <t>Ｆ電気・ガス・熱供給・水道業</t>
  </si>
  <si>
    <t>Ｇ情報通信業</t>
  </si>
  <si>
    <t>Ｈ運輸業、郵便業</t>
  </si>
  <si>
    <t>Ｉ卸売業、小売業</t>
  </si>
  <si>
    <t>Ｊ金融業、保険業</t>
  </si>
  <si>
    <t>Ｋ不動産業、物品賃貸業</t>
  </si>
  <si>
    <t>Ｌ学術研究、専門・技術サービス業</t>
  </si>
  <si>
    <t>Ｎ生活関連サービス業、娯楽業</t>
  </si>
  <si>
    <t>Ｏ教育、学習支援業</t>
  </si>
  <si>
    <t>Ｐ医療、福祉</t>
  </si>
  <si>
    <t>Ｑ複合サービス業</t>
  </si>
  <si>
    <t>Ｒサービス業（ほかに分類されないもの）</t>
  </si>
  <si>
    <t>Ｓ公務（ほかに分類するもの除く）</t>
  </si>
  <si>
    <t>Ｄ建設業</t>
    <phoneticPr fontId="1"/>
  </si>
  <si>
    <t>Ｍ宿泊業、飲食サービス業</t>
    <phoneticPr fontId="1"/>
  </si>
  <si>
    <t>Ｔその他</t>
    <phoneticPr fontId="1"/>
  </si>
  <si>
    <t>認定基準を満たすかどうかに関わらず、全ての認定基準の項目の実施状況を記載している。</t>
    <rPh sb="18" eb="19">
      <t>スベ</t>
    </rPh>
    <rPh sb="26" eb="28">
      <t>コウモク</t>
    </rPh>
    <rPh sb="29" eb="33">
      <t>ジッシジョウキョウ</t>
    </rPh>
    <rPh sb="34" eb="36">
      <t>キサイ</t>
    </rPh>
    <phoneticPr fontId="1"/>
  </si>
  <si>
    <t>※第3、4、5、12号については実施していない場合は記載不要</t>
  </si>
  <si>
    <r>
      <t>※適用期間：</t>
    </r>
    <r>
      <rPr>
        <sz val="11"/>
        <color rgb="FFFF0000"/>
        <rFont val="BIZ UDゴシック"/>
        <family val="3"/>
        <charset val="128"/>
      </rPr>
      <t>令和７年７月１日～令和８年６月30日</t>
    </r>
    <rPh sb="1" eb="3">
      <t>テキヨウ</t>
    </rPh>
    <rPh sb="3" eb="5">
      <t>キカン</t>
    </rPh>
    <rPh sb="6" eb="8">
      <t>レイワ</t>
    </rPh>
    <rPh sb="9" eb="10">
      <t>ネン</t>
    </rPh>
    <rPh sb="11" eb="12">
      <t>ガツ</t>
    </rPh>
    <rPh sb="13" eb="14">
      <t>ニチ</t>
    </rPh>
    <rPh sb="15" eb="17">
      <t>レイワ</t>
    </rPh>
    <rPh sb="18" eb="19">
      <t>ネン</t>
    </rPh>
    <rPh sb="20" eb="21">
      <t>ガツ</t>
    </rPh>
    <rPh sb="23" eb="24">
      <t>ニチ</t>
    </rPh>
    <phoneticPr fontId="1"/>
  </si>
  <si>
    <t>※適用期間：令和７年７月１日～令和８年６月30日</t>
    <rPh sb="1" eb="3">
      <t>テキヨウ</t>
    </rPh>
    <rPh sb="3" eb="5">
      <t>キカン</t>
    </rPh>
    <rPh sb="6" eb="8">
      <t>レイワ</t>
    </rPh>
    <rPh sb="9" eb="10">
      <t>ネン</t>
    </rPh>
    <rPh sb="11" eb="12">
      <t>ガツ</t>
    </rPh>
    <rPh sb="13" eb="14">
      <t>ニチ</t>
    </rPh>
    <rPh sb="15" eb="17">
      <t>レイワ</t>
    </rPh>
    <rPh sb="18" eb="19">
      <t>ネン</t>
    </rPh>
    <rPh sb="20" eb="21">
      <t>ガツ</t>
    </rPh>
    <rPh sb="23" eb="24">
      <t>ニチ</t>
    </rPh>
    <phoneticPr fontId="1"/>
  </si>
  <si>
    <r>
      <t>（</t>
    </r>
    <r>
      <rPr>
        <sz val="11"/>
        <color rgb="FFFF0000"/>
        <rFont val="BIZ UDゴシック"/>
        <family val="3"/>
        <charset val="128"/>
      </rPr>
      <t>令和７年６月９日雇均発0609第３号</t>
    </r>
    <r>
      <rPr>
        <sz val="11"/>
        <color theme="1"/>
        <rFont val="BIZ UDゴシック"/>
        <family val="3"/>
        <charset val="128"/>
      </rPr>
      <t>　厚生労働省雇用環境・均等局長通知）</t>
    </r>
    <rPh sb="1" eb="3">
      <t>レイワ</t>
    </rPh>
    <rPh sb="4" eb="5">
      <t>ネン</t>
    </rPh>
    <rPh sb="6" eb="7">
      <t>ガツ</t>
    </rPh>
    <rPh sb="8" eb="9">
      <t>ニチ</t>
    </rPh>
    <rPh sb="9" eb="10">
      <t>ヤトイ</t>
    </rPh>
    <rPh sb="10" eb="11">
      <t>ヒトシ</t>
    </rPh>
    <rPh sb="11" eb="12">
      <t>ハツ</t>
    </rPh>
    <rPh sb="16" eb="17">
      <t>ダイ</t>
    </rPh>
    <rPh sb="18" eb="19">
      <t>ゴウ</t>
    </rPh>
    <rPh sb="20" eb="22">
      <t>コウセイ</t>
    </rPh>
    <rPh sb="22" eb="25">
      <t>ロウドウショウ</t>
    </rPh>
    <rPh sb="25" eb="27">
      <t>コヨウ</t>
    </rPh>
    <rPh sb="27" eb="29">
      <t>カンキョウ</t>
    </rPh>
    <rPh sb="30" eb="32">
      <t>キントウ</t>
    </rPh>
    <rPh sb="32" eb="34">
      <t>キョクチョウ</t>
    </rPh>
    <rPh sb="34" eb="36">
      <t>ツウチ</t>
    </rPh>
    <phoneticPr fontId="1"/>
  </si>
  <si>
    <r>
      <t>（</t>
    </r>
    <r>
      <rPr>
        <sz val="11"/>
        <color rgb="FFFF0000"/>
        <rFont val="BIZ UDゴシック"/>
        <family val="3"/>
        <charset val="128"/>
      </rPr>
      <t>令和７年６月９日雇均発0609第３号</t>
    </r>
    <r>
      <rPr>
        <sz val="11"/>
        <color theme="1"/>
        <rFont val="BIZ UDゴシック"/>
        <family val="3"/>
        <charset val="128"/>
      </rPr>
      <t>　厚生労働省雇用環境・均等局長通知）</t>
    </r>
    <rPh sb="1" eb="3">
      <t>レイワ</t>
    </rPh>
    <rPh sb="4" eb="5">
      <t>ネン</t>
    </rPh>
    <rPh sb="6" eb="7">
      <t>ガツ</t>
    </rPh>
    <rPh sb="8" eb="9">
      <t>ヤトイ</t>
    </rPh>
    <rPh sb="9" eb="10">
      <t>ヒトシ</t>
    </rPh>
    <rPh sb="10" eb="11">
      <t>ハツ</t>
    </rPh>
    <rPh sb="19" eb="21">
      <t>コウセイ</t>
    </rPh>
    <rPh sb="21" eb="24">
      <t>ロウドウショウ</t>
    </rPh>
    <rPh sb="24" eb="26">
      <t>コヨウ</t>
    </rPh>
    <rPh sb="26" eb="28">
      <t>カンキョウ</t>
    </rPh>
    <rPh sb="29" eb="31">
      <t>キントウ</t>
    </rPh>
    <rPh sb="32" eb="34">
      <t>キョクチョウ</t>
    </rPh>
    <rPh sb="33" eb="35">
      <t>ツウチ</t>
    </rPh>
    <phoneticPr fontId="1"/>
  </si>
  <si>
    <t>様式６（第10条関係）</t>
    <rPh sb="0" eb="2">
      <t>ヨウシキ</t>
    </rPh>
    <rPh sb="4" eb="5">
      <t>ダイ</t>
    </rPh>
    <rPh sb="7" eb="8">
      <t>ジョウ</t>
    </rPh>
    <rPh sb="8" eb="10">
      <t>カンケイ</t>
    </rPh>
    <phoneticPr fontId="10"/>
  </si>
  <si>
    <t xml:space="preserve">   新潟県多様で柔軟な働き方・女性活躍実践企業取組報告書</t>
    <phoneticPr fontId="10"/>
  </si>
  <si>
    <t>認定番号</t>
    <rPh sb="0" eb="4">
      <t>ニンテイバンゴウ</t>
    </rPh>
    <phoneticPr fontId="1"/>
  </si>
  <si>
    <t>担当者職・氏名</t>
    <rPh sb="0" eb="3">
      <t>タントウシャ</t>
    </rPh>
    <rPh sb="3" eb="4">
      <t>ショク</t>
    </rPh>
    <rPh sb="5" eb="7">
      <t>シメイ</t>
    </rPh>
    <phoneticPr fontId="1"/>
  </si>
  <si>
    <t>電話</t>
    <rPh sb="0" eb="2">
      <t>デンワ</t>
    </rPh>
    <phoneticPr fontId="1"/>
  </si>
  <si>
    <t>Eメール</t>
    <phoneticPr fontId="1"/>
  </si>
  <si>
    <t>新潟県多様で柔軟な働き方・女性活躍実践企業認定制度実施要綱第10条の規定により、下記のとおり報告します。</t>
    <rPh sb="0" eb="5">
      <t>ニイガタケンタヨウ</t>
    </rPh>
    <rPh sb="15" eb="17">
      <t>カツヤク</t>
    </rPh>
    <rPh sb="17" eb="21">
      <t>ジッセンキギョウ</t>
    </rPh>
    <rPh sb="21" eb="25">
      <t>ニンテイセイド</t>
    </rPh>
    <rPh sb="25" eb="27">
      <t>ジッシ</t>
    </rPh>
    <rPh sb="27" eb="29">
      <t>ヨウコウ</t>
    </rPh>
    <rPh sb="46" eb="48">
      <t>ホウコク</t>
    </rPh>
    <phoneticPr fontId="1"/>
  </si>
  <si>
    <t>１　認定区分</t>
    <rPh sb="2" eb="4">
      <t>ニンテイ</t>
    </rPh>
    <rPh sb="4" eb="6">
      <t>クブン</t>
    </rPh>
    <phoneticPr fontId="1"/>
  </si>
  <si>
    <t>２　認定基準達成状況</t>
    <rPh sb="2" eb="4">
      <t>ニンテイ</t>
    </rPh>
    <rPh sb="4" eb="6">
      <t>キジュン</t>
    </rPh>
    <rPh sb="6" eb="8">
      <t>タッセイ</t>
    </rPh>
    <rPh sb="8" eb="10">
      <t>ジョウキョウ</t>
    </rPh>
    <phoneticPr fontId="1"/>
  </si>
  <si>
    <t>※報告日の属する事業年度の前の事業年度を入力してください</t>
    <rPh sb="1" eb="3">
      <t>ホウコク</t>
    </rPh>
    <rPh sb="20" eb="22">
      <t>ニュウリョク</t>
    </rPh>
    <phoneticPr fontId="1"/>
  </si>
  <si>
    <t>※認定を受けている区分を選択</t>
    <rPh sb="1" eb="3">
      <t>ニンテイ</t>
    </rPh>
    <rPh sb="4" eb="5">
      <t>ウ</t>
    </rPh>
    <rPh sb="9" eb="11">
      <t>クブン</t>
    </rPh>
    <rPh sb="12" eb="14">
      <t>センタク</t>
    </rPh>
    <phoneticPr fontId="1"/>
  </si>
  <si>
    <t>（２）取組状況</t>
    <rPh sb="3" eb="4">
      <t>ト</t>
    </rPh>
    <rPh sb="4" eb="5">
      <t>ク</t>
    </rPh>
    <rPh sb="5" eb="7">
      <t>ジョウキョウ</t>
    </rPh>
    <phoneticPr fontId="1"/>
  </si>
  <si>
    <t>※様式１認定申請書に準じて記載</t>
    <rPh sb="1" eb="3">
      <t>ヨウシキ</t>
    </rPh>
    <rPh sb="4" eb="9">
      <t>ニンテイシンセイショ</t>
    </rPh>
    <rPh sb="10" eb="11">
      <t>ジュン</t>
    </rPh>
    <rPh sb="13" eb="1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</si>
</sst>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0_);[Red]\(0\)"/>
    <numFmt numFmtId="179" formatCode="0.0_);[Red]\(0.0\)"/>
    <numFmt numFmtId="180" formatCode="General\%"/>
    <numFmt numFmtId="181" formatCode="General&quot;年&quot;"/>
    <numFmt numFmtId="182" formatCode="General&quot;人&quot;"/>
    <numFmt numFmtId="183" formatCode="0&quot;人&quot;"/>
  </numFmts>
  <fonts count="47" x14ac:knownFonts="1">
    <font>
      <sz val="11"/>
      <color theme="1"/>
      <name val="ＭＳ Ｐゴシック"/>
      <family val="2"/>
      <charset val="128"/>
      <scheme val="minor"/>
    </font>
    <font>
      <sz val="6"/>
      <name val="ＭＳ Ｐゴシック"/>
      <family val="2"/>
      <charset val="128"/>
      <scheme val="minor"/>
    </font>
    <font>
      <b/>
      <u/>
      <sz val="10"/>
      <color theme="1"/>
      <name val="ＭＳ Ｐゴシック"/>
      <family val="3"/>
      <charset val="128"/>
      <scheme val="minor"/>
    </font>
    <font>
      <sz val="11"/>
      <name val="ＭＳ Ｐゴシック"/>
      <family val="3"/>
      <charset val="128"/>
      <scheme val="minor"/>
    </font>
    <font>
      <b/>
      <u/>
      <sz val="10"/>
      <name val="ＭＳ Ｐゴシック"/>
      <family val="3"/>
      <charset val="128"/>
      <scheme val="minor"/>
    </font>
    <font>
      <sz val="16"/>
      <name val="ＭＳ Ｐゴシック"/>
      <family val="3"/>
      <charset val="128"/>
      <scheme val="minor"/>
    </font>
    <font>
      <sz val="11"/>
      <color theme="1"/>
      <name val="ＭＳ Ｐゴシック"/>
      <family val="3"/>
      <charset val="128"/>
      <scheme val="minor"/>
    </font>
    <font>
      <b/>
      <sz val="11"/>
      <name val="ＭＳ Ｐゴシック"/>
      <family val="3"/>
      <charset val="128"/>
      <scheme val="minor"/>
    </font>
    <font>
      <b/>
      <sz val="11"/>
      <color theme="1"/>
      <name val="ＭＳ Ｐゴシック"/>
      <family val="3"/>
      <charset val="128"/>
      <scheme val="minor"/>
    </font>
    <font>
      <sz val="11"/>
      <name val="ＭＳ Ｐゴシック"/>
      <family val="3"/>
      <charset val="128"/>
    </font>
    <font>
      <sz val="6"/>
      <name val="ＭＳ Ｐゴシック"/>
      <family val="3"/>
      <charset val="128"/>
    </font>
    <font>
      <sz val="11"/>
      <name val="BIZ UDゴシック"/>
      <family val="3"/>
      <charset val="128"/>
    </font>
    <font>
      <b/>
      <sz val="12"/>
      <color rgb="FFFF0000"/>
      <name val="BIZ UDゴシック"/>
      <family val="3"/>
      <charset val="128"/>
    </font>
    <font>
      <b/>
      <sz val="11"/>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z val="9"/>
      <name val="BIZ UDゴシック"/>
      <family val="3"/>
      <charset val="128"/>
    </font>
    <font>
      <b/>
      <sz val="10"/>
      <name val="BIZ UDゴシック"/>
      <family val="3"/>
      <charset val="128"/>
    </font>
    <font>
      <b/>
      <u/>
      <sz val="10"/>
      <name val="BIZ UDゴシック"/>
      <family val="3"/>
      <charset val="128"/>
    </font>
    <font>
      <sz val="8"/>
      <name val="BIZ UDゴシック"/>
      <family val="3"/>
      <charset val="128"/>
    </font>
    <font>
      <b/>
      <sz val="14"/>
      <color theme="1"/>
      <name val="BIZ UDゴシック"/>
      <family val="3"/>
      <charset val="128"/>
    </font>
    <font>
      <sz val="12"/>
      <color theme="1"/>
      <name val="BIZ UDゴシック"/>
      <family val="3"/>
      <charset val="128"/>
    </font>
    <font>
      <b/>
      <sz val="12"/>
      <color theme="1"/>
      <name val="BIZ UDゴシック"/>
      <family val="3"/>
      <charset val="128"/>
    </font>
    <font>
      <sz val="10"/>
      <color theme="1"/>
      <name val="BIZ UDゴシック"/>
      <family val="3"/>
      <charset val="128"/>
    </font>
    <font>
      <b/>
      <sz val="11"/>
      <color theme="1"/>
      <name val="BIZ UDゴシック"/>
      <family val="3"/>
      <charset val="128"/>
    </font>
    <font>
      <sz val="11"/>
      <color rgb="FFFF0000"/>
      <name val="BIZ UDゴシック"/>
      <family val="3"/>
      <charset val="128"/>
    </font>
    <font>
      <sz val="8"/>
      <color theme="1"/>
      <name val="BIZ UDゴシック"/>
      <family val="3"/>
      <charset val="128"/>
    </font>
    <font>
      <sz val="8"/>
      <color theme="1"/>
      <name val="ＭＳ ゴシック"/>
      <family val="2"/>
      <charset val="128"/>
    </font>
    <font>
      <sz val="11"/>
      <color theme="1"/>
      <name val="ＭＳ Ｐゴシック"/>
      <family val="2"/>
      <charset val="128"/>
      <scheme val="minor"/>
    </font>
    <font>
      <sz val="11"/>
      <color theme="1"/>
      <name val="Microsoft YaHei UI"/>
      <family val="3"/>
      <charset val="134"/>
    </font>
    <font>
      <b/>
      <sz val="16"/>
      <color theme="1"/>
      <name val="BIZ UDゴシック"/>
      <family val="3"/>
      <charset val="128"/>
    </font>
    <font>
      <b/>
      <sz val="11"/>
      <color rgb="FFFF0000"/>
      <name val="BIZ UDゴシック"/>
      <family val="3"/>
      <charset val="128"/>
    </font>
    <font>
      <b/>
      <sz val="11"/>
      <color theme="1"/>
      <name val="Microsoft YaHei UI"/>
      <family val="3"/>
      <charset val="134"/>
    </font>
    <font>
      <b/>
      <sz val="12"/>
      <name val="BIZ UDゴシック"/>
      <family val="3"/>
      <charset val="128"/>
    </font>
    <font>
      <sz val="12"/>
      <name val="BIZ UDゴシック"/>
      <family val="3"/>
      <charset val="128"/>
    </font>
    <font>
      <sz val="16"/>
      <color theme="1"/>
      <name val="BIZ UDゴシック"/>
      <family val="3"/>
      <charset val="128"/>
    </font>
    <font>
      <sz val="14"/>
      <color theme="1"/>
      <name val="BIZ UDゴシック"/>
      <family val="3"/>
      <charset val="128"/>
    </font>
    <font>
      <sz val="11"/>
      <color rgb="FF000000"/>
      <name val="BIZ UDゴシック"/>
      <family val="3"/>
      <charset val="128"/>
    </font>
    <font>
      <b/>
      <sz val="14"/>
      <name val="BIZ UDゴシック"/>
      <family val="3"/>
      <charset val="128"/>
    </font>
    <font>
      <sz val="10"/>
      <color rgb="FF000000"/>
      <name val="BIZ UDゴシック"/>
      <family val="3"/>
      <charset val="128"/>
    </font>
    <font>
      <strike/>
      <sz val="10"/>
      <color rgb="FFFF0000"/>
      <name val="BIZ UDゴシック"/>
      <family val="3"/>
      <charset val="128"/>
    </font>
    <font>
      <sz val="11"/>
      <color theme="1"/>
      <name val="BIZ UDPゴシック"/>
      <family val="3"/>
      <charset val="128"/>
    </font>
    <font>
      <b/>
      <sz val="11"/>
      <color theme="1"/>
      <name val="BIZ UDPゴシック"/>
      <family val="3"/>
      <charset val="128"/>
    </font>
    <font>
      <b/>
      <sz val="11"/>
      <color indexed="81"/>
      <name val="游ゴシック"/>
      <family val="3"/>
      <charset val="128"/>
    </font>
    <font>
      <b/>
      <sz val="11"/>
      <name val="HG丸ｺﾞｼｯｸM-PRO"/>
      <family val="3"/>
      <charset val="128"/>
    </font>
    <font>
      <u/>
      <sz val="12"/>
      <color rgb="FFFF0000"/>
      <name val="BIZ UD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FCCFF"/>
        <bgColor indexed="64"/>
      </patternFill>
    </fill>
    <fill>
      <patternFill patternType="solid">
        <fgColor theme="0" tint="-0.1499984740745262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diagonal style="thin">
        <color theme="1"/>
      </diagonal>
    </border>
    <border diagonalUp="1">
      <left/>
      <right/>
      <top style="thin">
        <color indexed="64"/>
      </top>
      <bottom/>
      <diagonal style="thin">
        <color theme="1"/>
      </diagonal>
    </border>
    <border diagonalUp="1">
      <left/>
      <right style="thin">
        <color indexed="64"/>
      </right>
      <top style="thin">
        <color indexed="64"/>
      </top>
      <bottom/>
      <diagonal style="thin">
        <color theme="1"/>
      </diagonal>
    </border>
    <border diagonalUp="1">
      <left style="thin">
        <color indexed="64"/>
      </left>
      <right/>
      <top/>
      <bottom/>
      <diagonal style="thin">
        <color theme="1"/>
      </diagonal>
    </border>
    <border diagonalUp="1">
      <left/>
      <right/>
      <top/>
      <bottom/>
      <diagonal style="thin">
        <color theme="1"/>
      </diagonal>
    </border>
    <border diagonalUp="1">
      <left/>
      <right style="thin">
        <color indexed="64"/>
      </right>
      <top/>
      <bottom/>
      <diagonal style="thin">
        <color theme="1"/>
      </diagonal>
    </border>
    <border diagonalUp="1">
      <left style="thin">
        <color indexed="64"/>
      </left>
      <right/>
      <top/>
      <bottom style="thin">
        <color indexed="64"/>
      </bottom>
      <diagonal style="thin">
        <color theme="1"/>
      </diagonal>
    </border>
    <border diagonalUp="1">
      <left/>
      <right/>
      <top/>
      <bottom style="thin">
        <color indexed="64"/>
      </bottom>
      <diagonal style="thin">
        <color theme="1"/>
      </diagonal>
    </border>
    <border diagonalUp="1">
      <left/>
      <right style="thin">
        <color indexed="64"/>
      </right>
      <top/>
      <bottom style="thin">
        <color indexed="64"/>
      </bottom>
      <diagonal style="thin">
        <color theme="1"/>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0" fontId="6" fillId="0" borderId="0">
      <alignment vertical="center"/>
    </xf>
    <xf numFmtId="0" fontId="9" fillId="0" borderId="0">
      <alignment vertical="center"/>
    </xf>
    <xf numFmtId="38" fontId="9" fillId="0" borderId="0" applyFont="0" applyFill="0" applyBorder="0" applyAlignment="0" applyProtection="0">
      <alignment vertical="center"/>
    </xf>
    <xf numFmtId="0" fontId="28" fillId="0" borderId="0">
      <alignment vertical="center"/>
    </xf>
    <xf numFmtId="9" fontId="28" fillId="0" borderId="0" applyFont="0" applyFill="0" applyBorder="0" applyAlignment="0" applyProtection="0">
      <alignment vertical="center"/>
    </xf>
    <xf numFmtId="9" fontId="29" fillId="0" borderId="0" applyFont="0" applyFill="0" applyBorder="0" applyAlignment="0" applyProtection="0">
      <alignment vertical="center"/>
    </xf>
  </cellStyleXfs>
  <cellXfs count="435">
    <xf numFmtId="0" fontId="0" fillId="0" borderId="0" xfId="0">
      <alignment vertical="center"/>
    </xf>
    <xf numFmtId="0" fontId="0" fillId="0" borderId="0" xfId="0" applyAlignment="1"/>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3" fillId="0" borderId="0" xfId="0" applyFont="1" applyAlignment="1"/>
    <xf numFmtId="0" fontId="3" fillId="0" borderId="0" xfId="0" applyFont="1" applyAlignment="1">
      <alignment horizontal="center" vertical="center" wrapText="1"/>
    </xf>
    <xf numFmtId="0" fontId="11" fillId="0" borderId="0" xfId="0" applyFont="1">
      <alignment vertical="center"/>
    </xf>
    <xf numFmtId="0" fontId="11" fillId="0" borderId="17" xfId="0" applyFont="1" applyBorder="1">
      <alignment vertical="center"/>
    </xf>
    <xf numFmtId="0" fontId="11" fillId="0" borderId="0" xfId="0" applyFont="1" applyAlignment="1">
      <alignment horizontal="center" vertical="center"/>
    </xf>
    <xf numFmtId="0" fontId="15" fillId="0" borderId="0" xfId="0" applyFont="1">
      <alignment vertical="center"/>
    </xf>
    <xf numFmtId="0" fontId="16" fillId="0" borderId="0" xfId="0" applyFont="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wrapText="1"/>
    </xf>
    <xf numFmtId="0" fontId="11" fillId="0" borderId="0" xfId="0" applyFont="1" applyAlignment="1"/>
    <xf numFmtId="0" fontId="18" fillId="0" borderId="0" xfId="0" applyFont="1" applyAlignment="1"/>
    <xf numFmtId="0" fontId="11" fillId="0" borderId="11" xfId="0" applyFont="1" applyBorder="1" applyAlignment="1"/>
    <xf numFmtId="0" fontId="12" fillId="0" borderId="0" xfId="0" applyFont="1" applyAlignment="1"/>
    <xf numFmtId="0" fontId="15" fillId="0" borderId="1" xfId="0" applyFont="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center" vertical="center" wrapText="1"/>
    </xf>
    <xf numFmtId="0" fontId="19" fillId="0" borderId="0" xfId="0" applyFont="1">
      <alignment vertical="center"/>
    </xf>
    <xf numFmtId="0" fontId="11" fillId="3" borderId="1" xfId="0" applyFont="1" applyFill="1" applyBorder="1" applyAlignment="1">
      <alignment horizontal="right" vertical="center"/>
    </xf>
    <xf numFmtId="0" fontId="11" fillId="3" borderId="7" xfId="0" applyFont="1" applyFill="1" applyBorder="1" applyAlignment="1">
      <alignment horizontal="right" vertical="center"/>
    </xf>
    <xf numFmtId="0" fontId="11" fillId="0" borderId="0" xfId="0" applyFont="1" applyAlignment="1">
      <alignment vertical="center" wrapText="1"/>
    </xf>
    <xf numFmtId="0" fontId="11" fillId="3" borderId="7" xfId="0" applyFont="1" applyFill="1" applyBorder="1">
      <alignment vertical="center"/>
    </xf>
    <xf numFmtId="0" fontId="11" fillId="0" borderId="9" xfId="0" applyFont="1" applyBorder="1">
      <alignment vertical="center"/>
    </xf>
    <xf numFmtId="0" fontId="17" fillId="0" borderId="1" xfId="0" applyFont="1" applyBorder="1" applyAlignment="1">
      <alignment horizontal="center" vertical="center"/>
    </xf>
    <xf numFmtId="0" fontId="20" fillId="0" borderId="1" xfId="0" applyFont="1" applyBorder="1" applyAlignment="1">
      <alignment horizontal="center" vertical="center" wrapText="1"/>
    </xf>
    <xf numFmtId="0" fontId="11" fillId="3" borderId="6" xfId="0" applyFont="1" applyFill="1" applyBorder="1">
      <alignment vertical="center"/>
    </xf>
    <xf numFmtId="0" fontId="11" fillId="3" borderId="15" xfId="0" applyFont="1" applyFill="1" applyBorder="1">
      <alignment vertical="center"/>
    </xf>
    <xf numFmtId="0" fontId="11" fillId="3" borderId="5" xfId="0" applyFont="1" applyFill="1" applyBorder="1">
      <alignment vertical="center"/>
    </xf>
    <xf numFmtId="0" fontId="14" fillId="0" borderId="0" xfId="2" applyFont="1">
      <alignment vertical="center"/>
    </xf>
    <xf numFmtId="0" fontId="22" fillId="0" borderId="0" xfId="2" applyFont="1" applyAlignment="1">
      <alignment horizontal="right" vertical="center"/>
    </xf>
    <xf numFmtId="0" fontId="22" fillId="0" borderId="0" xfId="2" applyFont="1">
      <alignment vertical="center"/>
    </xf>
    <xf numFmtId="0" fontId="22" fillId="0" borderId="0" xfId="2" applyFont="1" applyAlignment="1">
      <alignment horizontal="center" vertical="center"/>
    </xf>
    <xf numFmtId="0" fontId="25"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25" fillId="0" borderId="0" xfId="0" applyFont="1" applyAlignment="1">
      <alignment horizontal="center" vertical="center" wrapText="1"/>
    </xf>
    <xf numFmtId="0" fontId="23" fillId="0" borderId="0" xfId="0" applyFont="1" applyAlignment="1">
      <alignment horizontal="center" vertical="center"/>
    </xf>
    <xf numFmtId="0" fontId="14" fillId="0" borderId="1" xfId="0" applyFont="1" applyBorder="1" applyAlignment="1">
      <alignment horizontal="center" vertical="center"/>
    </xf>
    <xf numFmtId="0" fontId="21" fillId="0" borderId="0" xfId="0" applyFont="1">
      <alignment vertical="center"/>
    </xf>
    <xf numFmtId="0" fontId="23" fillId="0" borderId="0" xfId="0" applyFont="1">
      <alignment vertical="center"/>
    </xf>
    <xf numFmtId="0" fontId="11" fillId="3" borderId="1" xfId="0" applyFont="1" applyFill="1" applyBorder="1">
      <alignment vertical="center"/>
    </xf>
    <xf numFmtId="0" fontId="14" fillId="0" borderId="3" xfId="0" applyFont="1" applyBorder="1" applyAlignment="1">
      <alignment horizontal="center" vertical="center" wrapText="1"/>
    </xf>
    <xf numFmtId="0" fontId="3" fillId="0" borderId="0" xfId="0" applyFont="1" applyAlignment="1">
      <alignment horizontal="right" vertical="center" wrapText="1"/>
    </xf>
    <xf numFmtId="0" fontId="23" fillId="0" borderId="0" xfId="0" applyFont="1" applyAlignment="1">
      <alignment horizontal="left" vertical="center" wrapText="1"/>
    </xf>
    <xf numFmtId="0" fontId="11" fillId="0" borderId="1" xfId="0" applyFont="1" applyBorder="1" applyAlignment="1">
      <alignment horizontal="center" vertical="center"/>
    </xf>
    <xf numFmtId="0" fontId="11" fillId="0" borderId="7" xfId="0" applyFont="1" applyBorder="1" applyAlignment="1">
      <alignment horizontal="center" vertical="center" wrapText="1"/>
    </xf>
    <xf numFmtId="0" fontId="11" fillId="0" borderId="17" xfId="0" applyFont="1" applyBorder="1" applyAlignment="1"/>
    <xf numFmtId="0" fontId="11" fillId="0" borderId="7" xfId="0" applyFont="1" applyBorder="1" applyAlignment="1">
      <alignment horizontal="center" vertical="center"/>
    </xf>
    <xf numFmtId="0" fontId="13" fillId="0" borderId="0" xfId="0" applyFont="1" applyAlignment="1">
      <alignment horizontal="left" wrapText="1"/>
    </xf>
    <xf numFmtId="0" fontId="22" fillId="0" borderId="0" xfId="2" applyFont="1" applyAlignment="1">
      <alignment horizontal="left" vertical="top" indent="2"/>
    </xf>
    <xf numFmtId="0" fontId="22" fillId="0" borderId="0" xfId="2" applyFont="1" applyAlignment="1">
      <alignment horizontal="left" vertical="center" indent="2"/>
    </xf>
    <xf numFmtId="0" fontId="14" fillId="0" borderId="0" xfId="0" applyFont="1" applyAlignment="1"/>
    <xf numFmtId="0" fontId="6" fillId="0" borderId="0" xfId="0" applyFont="1" applyAlignment="1"/>
    <xf numFmtId="0" fontId="20" fillId="0" borderId="7" xfId="0" applyFont="1" applyBorder="1" applyAlignment="1">
      <alignment horizontal="center" vertical="center" wrapText="1"/>
    </xf>
    <xf numFmtId="176" fontId="11" fillId="0" borderId="0" xfId="0" applyNumberFormat="1" applyFont="1">
      <alignment vertical="center"/>
    </xf>
    <xf numFmtId="0" fontId="7" fillId="0" borderId="0" xfId="0" applyFont="1" applyAlignment="1">
      <alignment vertical="top"/>
    </xf>
    <xf numFmtId="0" fontId="8" fillId="0" borderId="0" xfId="0" applyFont="1" applyAlignment="1">
      <alignment vertical="top"/>
    </xf>
    <xf numFmtId="0" fontId="32" fillId="0" borderId="0" xfId="0" applyFont="1">
      <alignment vertical="center"/>
    </xf>
    <xf numFmtId="0" fontId="27" fillId="0" borderId="3" xfId="0" applyFont="1" applyBorder="1" applyAlignment="1">
      <alignment horizontal="left" vertical="top" wrapText="1"/>
    </xf>
    <xf numFmtId="0" fontId="14" fillId="0" borderId="11" xfId="0" applyFont="1" applyBorder="1" applyAlignment="1">
      <alignment horizontal="left" vertical="top" wrapText="1"/>
    </xf>
    <xf numFmtId="0" fontId="14" fillId="0" borderId="8" xfId="0" applyFont="1" applyBorder="1" applyAlignment="1">
      <alignment horizontal="left" vertical="top" wrapText="1"/>
    </xf>
    <xf numFmtId="0" fontId="14" fillId="0" borderId="7" xfId="0" applyFont="1" applyBorder="1" applyAlignment="1">
      <alignment horizontal="left" vertical="top" wrapText="1"/>
    </xf>
    <xf numFmtId="0" fontId="12" fillId="0" borderId="0" xfId="0" applyFont="1">
      <alignment vertical="center"/>
    </xf>
    <xf numFmtId="0" fontId="14" fillId="0" borderId="1" xfId="0" quotePrefix="1" applyFont="1" applyBorder="1" applyAlignment="1">
      <alignment horizontal="center" vertical="center"/>
    </xf>
    <xf numFmtId="0" fontId="24" fillId="0" borderId="0" xfId="0" applyFont="1">
      <alignment vertical="center"/>
    </xf>
    <xf numFmtId="0" fontId="25" fillId="0" borderId="0" xfId="0" applyFont="1" applyAlignment="1"/>
    <xf numFmtId="0" fontId="14" fillId="0" borderId="4" xfId="0" applyFont="1" applyBorder="1" applyAlignment="1">
      <alignment horizontal="left" vertical="top" wrapText="1"/>
    </xf>
    <xf numFmtId="0" fontId="14" fillId="0" borderId="3" xfId="0" applyFont="1" applyBorder="1" applyAlignment="1">
      <alignment horizontal="left" vertical="top" wrapText="1"/>
    </xf>
    <xf numFmtId="0" fontId="14" fillId="0" borderId="0" xfId="0" applyFont="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vertical="center" textRotation="255"/>
    </xf>
    <xf numFmtId="0" fontId="14" fillId="0" borderId="1" xfId="0" applyFont="1" applyBorder="1" applyAlignment="1">
      <alignment vertical="center" textRotation="255"/>
    </xf>
    <xf numFmtId="0" fontId="14" fillId="0" borderId="3" xfId="0" applyFont="1" applyBorder="1" applyAlignment="1">
      <alignment vertical="center" textRotation="255"/>
    </xf>
    <xf numFmtId="0" fontId="14" fillId="0" borderId="4" xfId="0" applyFont="1" applyBorder="1" applyAlignment="1">
      <alignment vertical="center" textRotation="255"/>
    </xf>
    <xf numFmtId="0" fontId="14" fillId="0" borderId="19" xfId="0" applyFont="1" applyBorder="1" applyAlignment="1">
      <alignment horizontal="center" vertical="center" wrapText="1"/>
    </xf>
    <xf numFmtId="0" fontId="11" fillId="0" borderId="19" xfId="0" applyFont="1" applyBorder="1" applyAlignment="1">
      <alignment horizontal="center" vertical="center" wrapText="1"/>
    </xf>
    <xf numFmtId="0" fontId="6" fillId="0" borderId="0" xfId="0" applyFont="1">
      <alignment vertical="center"/>
    </xf>
    <xf numFmtId="0" fontId="15" fillId="2" borderId="6"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 xfId="0" applyFont="1" applyFill="1" applyBorder="1" applyAlignment="1">
      <alignment horizontal="center" vertical="center"/>
    </xf>
    <xf numFmtId="0" fontId="17" fillId="0" borderId="1" xfId="0" applyFont="1" applyBorder="1" applyAlignment="1">
      <alignment horizontal="center" vertical="top" wrapText="1"/>
    </xf>
    <xf numFmtId="0" fontId="14" fillId="0" borderId="1" xfId="0" applyFont="1" applyBorder="1">
      <alignment vertical="center"/>
    </xf>
    <xf numFmtId="0" fontId="14" fillId="0" borderId="9" xfId="0" applyFont="1" applyBorder="1">
      <alignment vertical="center"/>
    </xf>
    <xf numFmtId="0" fontId="14" fillId="0" borderId="7" xfId="0" applyFont="1" applyBorder="1">
      <alignment vertical="center"/>
    </xf>
    <xf numFmtId="0" fontId="14" fillId="5" borderId="1" xfId="0" applyFont="1" applyFill="1" applyBorder="1" applyAlignment="1">
      <alignment horizontal="center" vertical="center"/>
    </xf>
    <xf numFmtId="0" fontId="22" fillId="0" borderId="0" xfId="2" applyFont="1" applyAlignment="1">
      <alignment horizontal="left" vertical="top" wrapText="1" shrinkToFit="1"/>
    </xf>
    <xf numFmtId="0" fontId="11" fillId="0" borderId="8" xfId="0" applyFont="1" applyBorder="1" applyAlignment="1">
      <alignment horizontal="left" vertical="top" wrapText="1"/>
    </xf>
    <xf numFmtId="0" fontId="23" fillId="0" borderId="0" xfId="2" applyFont="1" applyAlignment="1">
      <alignment vertical="top" wrapText="1" shrinkToFit="1"/>
    </xf>
    <xf numFmtId="0" fontId="13" fillId="0" borderId="7" xfId="0" applyFont="1" applyBorder="1" applyAlignment="1">
      <alignment horizontal="center" vertical="center"/>
    </xf>
    <xf numFmtId="0" fontId="13" fillId="0" borderId="41" xfId="0" applyFont="1" applyBorder="1" applyAlignment="1">
      <alignment horizontal="center" vertical="center" wrapText="1"/>
    </xf>
    <xf numFmtId="0" fontId="34" fillId="0" borderId="0" xfId="0" applyFont="1">
      <alignment vertical="center"/>
    </xf>
    <xf numFmtId="0" fontId="13" fillId="0" borderId="0" xfId="0" applyFont="1">
      <alignment vertical="center"/>
    </xf>
    <xf numFmtId="0" fontId="14" fillId="0" borderId="1" xfId="0" applyFont="1" applyBorder="1" applyAlignment="1">
      <alignment vertical="center" wrapText="1"/>
    </xf>
    <xf numFmtId="0" fontId="22" fillId="0" borderId="0" xfId="2" applyFont="1" applyAlignment="1">
      <alignment horizontal="center" vertical="top" wrapText="1" shrinkToFit="1"/>
    </xf>
    <xf numFmtId="0" fontId="22" fillId="0" borderId="0" xfId="2" applyFont="1" applyAlignment="1">
      <alignment vertical="top" wrapText="1" shrinkToFit="1"/>
    </xf>
    <xf numFmtId="1" fontId="11" fillId="3" borderId="1" xfId="0" applyNumberFormat="1" applyFont="1" applyFill="1" applyBorder="1" applyAlignment="1">
      <alignment horizontal="right" vertical="center"/>
    </xf>
    <xf numFmtId="0" fontId="11" fillId="0" borderId="11" xfId="0" applyFont="1" applyBorder="1" applyAlignment="1">
      <alignment horizontal="left" vertical="top" wrapText="1"/>
    </xf>
    <xf numFmtId="177" fontId="11" fillId="3" borderId="7" xfId="0" applyNumberFormat="1" applyFont="1" applyFill="1" applyBorder="1">
      <alignment vertical="center"/>
    </xf>
    <xf numFmtId="0" fontId="21" fillId="0" borderId="0" xfId="2" applyFont="1" applyAlignment="1">
      <alignment horizontal="left" vertical="center"/>
    </xf>
    <xf numFmtId="0" fontId="14" fillId="0" borderId="0" xfId="2" applyFont="1" applyAlignment="1">
      <alignment horizontal="left" vertical="center"/>
    </xf>
    <xf numFmtId="0" fontId="37" fillId="0" borderId="0" xfId="2" applyFont="1" applyAlignment="1">
      <alignment horizontal="left" vertical="center"/>
    </xf>
    <xf numFmtId="0" fontId="6" fillId="5" borderId="0" xfId="0" applyFont="1" applyFill="1" applyAlignment="1">
      <alignment vertical="center" wrapText="1"/>
    </xf>
    <xf numFmtId="0" fontId="11" fillId="0" borderId="1" xfId="0" applyFont="1" applyBorder="1" applyAlignment="1">
      <alignment horizontal="center" vertical="center" wrapText="1"/>
    </xf>
    <xf numFmtId="0" fontId="39" fillId="0" borderId="0" xfId="0" applyFont="1">
      <alignment vertical="center"/>
    </xf>
    <xf numFmtId="0" fontId="34" fillId="0" borderId="0" xfId="2" applyFont="1" applyAlignment="1">
      <alignment vertical="top"/>
    </xf>
    <xf numFmtId="0" fontId="35" fillId="0" borderId="0" xfId="2" applyFont="1" applyAlignment="1">
      <alignment horizontal="left" vertical="top" wrapText="1" shrinkToFit="1"/>
    </xf>
    <xf numFmtId="0" fontId="35" fillId="0" borderId="0" xfId="2" applyFont="1" applyAlignment="1">
      <alignment vertical="top" wrapText="1" shrinkToFit="1"/>
    </xf>
    <xf numFmtId="0" fontId="35" fillId="0" borderId="7" xfId="2" quotePrefix="1" applyFont="1" applyBorder="1" applyAlignment="1">
      <alignment horizontal="center" vertical="center" wrapText="1" shrinkToFit="1"/>
    </xf>
    <xf numFmtId="0" fontId="34" fillId="0" borderId="0" xfId="2" applyFont="1">
      <alignment vertical="center"/>
    </xf>
    <xf numFmtId="0" fontId="34" fillId="0" borderId="0" xfId="0" quotePrefix="1" applyFont="1">
      <alignment vertical="center"/>
    </xf>
    <xf numFmtId="0" fontId="13" fillId="2" borderId="7" xfId="0" applyFont="1" applyFill="1" applyBorder="1" applyAlignment="1">
      <alignment horizontal="center" vertical="center"/>
    </xf>
    <xf numFmtId="0" fontId="11" fillId="0" borderId="0" xfId="0" applyFont="1" applyAlignment="1">
      <alignment horizontal="left" vertical="center" wrapText="1"/>
    </xf>
    <xf numFmtId="0" fontId="23" fillId="3" borderId="1" xfId="2" applyFont="1" applyFill="1" applyBorder="1" applyAlignment="1">
      <alignment horizontal="center" vertical="top" wrapText="1" shrinkToFit="1"/>
    </xf>
    <xf numFmtId="0" fontId="23" fillId="3" borderId="1" xfId="2" applyFont="1" applyFill="1" applyBorder="1" applyAlignment="1">
      <alignment vertical="top" wrapText="1" shrinkToFit="1"/>
    </xf>
    <xf numFmtId="0" fontId="11" fillId="2" borderId="9" xfId="0" applyFont="1" applyFill="1" applyBorder="1" applyProtection="1">
      <alignment vertical="center"/>
      <protection locked="0"/>
    </xf>
    <xf numFmtId="0" fontId="14" fillId="2" borderId="9" xfId="0" applyFont="1" applyFill="1" applyBorder="1" applyAlignment="1" applyProtection="1">
      <alignment horizontal="center" vertical="center"/>
      <protection locked="0"/>
    </xf>
    <xf numFmtId="0" fontId="11" fillId="2" borderId="6"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3" xfId="0" applyFont="1" applyFill="1" applyBorder="1" applyProtection="1">
      <alignment vertical="center"/>
      <protection locked="0"/>
    </xf>
    <xf numFmtId="176" fontId="11" fillId="2" borderId="7" xfId="0" applyNumberFormat="1" applyFont="1" applyFill="1" applyBorder="1" applyProtection="1">
      <alignment vertical="center"/>
      <protection locked="0"/>
    </xf>
    <xf numFmtId="178" fontId="14" fillId="2" borderId="44" xfId="0" applyNumberFormat="1" applyFont="1" applyFill="1" applyBorder="1" applyAlignment="1" applyProtection="1">
      <alignment horizontal="right" vertical="center"/>
      <protection locked="0"/>
    </xf>
    <xf numFmtId="0" fontId="14" fillId="2" borderId="45" xfId="0" applyFont="1" applyFill="1" applyBorder="1" applyAlignment="1" applyProtection="1">
      <alignment horizontal="center" vertical="center"/>
      <protection locked="0"/>
    </xf>
    <xf numFmtId="0" fontId="14" fillId="2" borderId="9" xfId="0" applyFont="1" applyFill="1" applyBorder="1" applyAlignment="1" applyProtection="1">
      <alignment horizontal="right" vertical="center"/>
      <protection locked="0"/>
    </xf>
    <xf numFmtId="178" fontId="14" fillId="2" borderId="44" xfId="0" applyNumberFormat="1" applyFont="1" applyFill="1" applyBorder="1" applyProtection="1">
      <alignment vertical="center"/>
      <protection locked="0"/>
    </xf>
    <xf numFmtId="179" fontId="14" fillId="2" borderId="44" xfId="0" applyNumberFormat="1" applyFont="1" applyFill="1" applyBorder="1" applyProtection="1">
      <alignment vertical="center"/>
      <protection locked="0"/>
    </xf>
    <xf numFmtId="179" fontId="14" fillId="2" borderId="44" xfId="0" applyNumberFormat="1" applyFont="1" applyFill="1" applyBorder="1" applyAlignment="1" applyProtection="1">
      <alignment horizontal="right" vertical="center"/>
      <protection locked="0"/>
    </xf>
    <xf numFmtId="2" fontId="14" fillId="2" borderId="9" xfId="0" applyNumberFormat="1" applyFont="1" applyFill="1" applyBorder="1" applyAlignment="1" applyProtection="1">
      <alignment horizontal="center" vertical="center"/>
      <protection locked="0"/>
    </xf>
    <xf numFmtId="0" fontId="14" fillId="2" borderId="49" xfId="0"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31" fillId="0" borderId="32" xfId="0" applyFont="1" applyBorder="1" applyAlignment="1" applyProtection="1">
      <alignment horizontal="center" vertical="center"/>
      <protection locked="0"/>
    </xf>
    <xf numFmtId="178" fontId="11" fillId="2" borderId="44" xfId="0" applyNumberFormat="1" applyFont="1" applyFill="1" applyBorder="1" applyAlignment="1" applyProtection="1">
      <alignment horizontal="right" vertical="center"/>
      <protection locked="0"/>
    </xf>
    <xf numFmtId="0" fontId="22" fillId="0" borderId="0" xfId="2" applyFont="1" applyAlignment="1">
      <alignment horizontal="left" vertical="center"/>
    </xf>
    <xf numFmtId="0" fontId="42" fillId="0" borderId="0" xfId="0" applyFont="1">
      <alignment vertical="center"/>
    </xf>
    <xf numFmtId="0" fontId="43" fillId="0" borderId="0" xfId="0" applyFont="1">
      <alignment vertical="center"/>
    </xf>
    <xf numFmtId="0" fontId="17" fillId="0" borderId="1" xfId="0" applyFont="1" applyBorder="1" applyAlignment="1">
      <alignment horizontal="center" vertical="center" wrapText="1"/>
    </xf>
    <xf numFmtId="0" fontId="14" fillId="3" borderId="6" xfId="0" applyFont="1" applyFill="1" applyBorder="1">
      <alignment vertical="center"/>
    </xf>
    <xf numFmtId="0" fontId="14" fillId="3" borderId="15" xfId="0" applyFont="1" applyFill="1" applyBorder="1">
      <alignment vertical="center"/>
    </xf>
    <xf numFmtId="0" fontId="14" fillId="3" borderId="5" xfId="0" applyFont="1" applyFill="1" applyBorder="1">
      <alignment vertical="center"/>
    </xf>
    <xf numFmtId="0" fontId="17" fillId="0" borderId="7" xfId="0" applyFont="1" applyBorder="1" applyAlignment="1">
      <alignment horizontal="center" vertical="center"/>
    </xf>
    <xf numFmtId="2" fontId="11" fillId="2" borderId="16" xfId="0" applyNumberFormat="1" applyFont="1" applyFill="1" applyBorder="1" applyProtection="1">
      <alignment vertical="center"/>
      <protection locked="0"/>
    </xf>
    <xf numFmtId="2" fontId="11" fillId="2" borderId="3" xfId="0" applyNumberFormat="1" applyFont="1" applyFill="1" applyBorder="1" applyProtection="1">
      <alignment vertical="center"/>
      <protection locked="0"/>
    </xf>
    <xf numFmtId="0" fontId="35" fillId="0" borderId="0" xfId="2" applyFont="1" applyAlignment="1">
      <alignment horizontal="left" vertical="center" wrapText="1" shrinkToFit="1"/>
    </xf>
    <xf numFmtId="0" fontId="45" fillId="0" borderId="0" xfId="0" applyFont="1">
      <alignment vertical="center"/>
    </xf>
    <xf numFmtId="0" fontId="26" fillId="0" borderId="0" xfId="0" applyFont="1" applyAlignment="1">
      <alignment horizontal="left" vertical="top"/>
    </xf>
    <xf numFmtId="0" fontId="26" fillId="0" borderId="7" xfId="0" applyFont="1" applyBorder="1">
      <alignment vertical="center"/>
    </xf>
    <xf numFmtId="177" fontId="26" fillId="0" borderId="7" xfId="0" applyNumberFormat="1" applyFont="1" applyBorder="1">
      <alignment vertical="center"/>
    </xf>
    <xf numFmtId="0" fontId="26" fillId="0" borderId="0" xfId="0" applyFont="1">
      <alignment vertical="center"/>
    </xf>
    <xf numFmtId="0" fontId="36" fillId="0" borderId="0" xfId="2" applyFont="1" applyAlignment="1">
      <alignment horizontal="center" vertical="center" wrapText="1"/>
    </xf>
    <xf numFmtId="0" fontId="22" fillId="3" borderId="0" xfId="2" applyFont="1" applyFill="1" applyAlignment="1">
      <alignment horizontal="left" vertical="center"/>
    </xf>
    <xf numFmtId="0" fontId="39" fillId="0" borderId="13" xfId="2" applyFont="1" applyBorder="1" applyAlignment="1">
      <alignment horizontal="left" vertical="top" shrinkToFit="1"/>
    </xf>
    <xf numFmtId="0" fontId="39" fillId="0" borderId="0" xfId="2" applyFont="1" applyAlignment="1">
      <alignment horizontal="left" vertical="top" shrinkToFit="1"/>
    </xf>
    <xf numFmtId="0" fontId="22" fillId="0" borderId="0" xfId="2" applyFont="1" applyAlignment="1">
      <alignment horizontal="center" vertical="center"/>
    </xf>
    <xf numFmtId="0" fontId="22" fillId="0" borderId="0" xfId="2" applyFont="1" applyAlignment="1">
      <alignment horizontal="left" vertical="top" wrapText="1" shrinkToFit="1"/>
    </xf>
    <xf numFmtId="0" fontId="35" fillId="0" borderId="7" xfId="2" applyFont="1" applyBorder="1" applyAlignment="1">
      <alignment horizontal="left" vertical="center" wrapText="1" shrinkToFit="1"/>
    </xf>
    <xf numFmtId="0" fontId="35" fillId="0" borderId="8" xfId="2" applyFont="1" applyBorder="1" applyAlignment="1">
      <alignment horizontal="left" vertical="center" wrapText="1" shrinkToFit="1"/>
    </xf>
    <xf numFmtId="0" fontId="35" fillId="0" borderId="9" xfId="2" applyFont="1" applyBorder="1" applyAlignment="1">
      <alignment horizontal="left" vertical="center" wrapText="1" shrinkToFit="1"/>
    </xf>
    <xf numFmtId="58" fontId="22" fillId="3" borderId="0" xfId="2" applyNumberFormat="1" applyFont="1" applyFill="1" applyAlignment="1">
      <alignment horizontal="right"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25" fillId="0" borderId="0" xfId="0" applyFont="1" applyAlignment="1">
      <alignment horizontal="left"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2" fontId="14" fillId="2" borderId="2" xfId="0" applyNumberFormat="1" applyFont="1" applyFill="1" applyBorder="1" applyAlignment="1" applyProtection="1">
      <alignment horizontal="center" vertical="center"/>
      <protection locked="0"/>
    </xf>
    <xf numFmtId="2" fontId="14" fillId="2" borderId="4" xfId="0" applyNumberFormat="1" applyFont="1" applyFill="1" applyBorder="1" applyAlignment="1" applyProtection="1">
      <alignment horizontal="center" vertical="center"/>
      <protection locked="0"/>
    </xf>
    <xf numFmtId="2" fontId="14" fillId="2" borderId="3" xfId="0" applyNumberFormat="1" applyFont="1" applyFill="1" applyBorder="1" applyAlignment="1" applyProtection="1">
      <alignment horizontal="center" vertical="center"/>
      <protection locked="0"/>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25" fillId="0" borderId="0" xfId="0" applyFont="1" applyAlignment="1">
      <alignment horizontal="left"/>
    </xf>
    <xf numFmtId="0" fontId="11" fillId="0" borderId="7" xfId="0" applyFont="1" applyBorder="1" applyAlignment="1">
      <alignment horizontal="center" vertical="center" wrapText="1"/>
    </xf>
    <xf numFmtId="1" fontId="11" fillId="2" borderId="7" xfId="0" applyNumberFormat="1" applyFont="1" applyFill="1" applyBorder="1" applyAlignment="1" applyProtection="1">
      <alignment horizontal="right" vertical="center"/>
      <protection locked="0"/>
    </xf>
    <xf numFmtId="1" fontId="11" fillId="2" borderId="8" xfId="0" applyNumberFormat="1" applyFont="1" applyFill="1" applyBorder="1" applyAlignment="1" applyProtection="1">
      <alignment horizontal="right" vertical="center"/>
      <protection locked="0"/>
    </xf>
    <xf numFmtId="0" fontId="11" fillId="2" borderId="1"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0" fontId="11" fillId="0" borderId="9" xfId="0" applyFont="1" applyBorder="1" applyAlignment="1">
      <alignment horizontal="center" vertical="center" wrapText="1"/>
    </xf>
    <xf numFmtId="0" fontId="14" fillId="2" borderId="34" xfId="0" applyFont="1" applyFill="1" applyBorder="1">
      <alignment vertical="center"/>
    </xf>
    <xf numFmtId="0" fontId="14" fillId="2" borderId="35" xfId="0" applyFont="1" applyFill="1" applyBorder="1">
      <alignment vertical="center"/>
    </xf>
    <xf numFmtId="0" fontId="14" fillId="2" borderId="36" xfId="0" applyFont="1" applyFill="1" applyBorder="1">
      <alignment vertical="center"/>
    </xf>
    <xf numFmtId="0" fontId="14" fillId="2" borderId="37" xfId="0" applyFont="1" applyFill="1" applyBorder="1">
      <alignment vertical="center"/>
    </xf>
    <xf numFmtId="0" fontId="14" fillId="2" borderId="38" xfId="0" applyFont="1" applyFill="1" applyBorder="1">
      <alignment vertical="center"/>
    </xf>
    <xf numFmtId="0" fontId="14" fillId="2" borderId="39" xfId="0" applyFont="1" applyFill="1" applyBorder="1">
      <alignment vertical="center"/>
    </xf>
    <xf numFmtId="0" fontId="14" fillId="2" borderId="10" xfId="0" applyFont="1" applyFill="1" applyBorder="1" applyAlignment="1" applyProtection="1">
      <alignment horizontal="center" vertical="center" wrapText="1"/>
      <protection locked="0"/>
    </xf>
    <xf numFmtId="0" fontId="14" fillId="2" borderId="18"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0" fontId="14" fillId="2" borderId="19"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183" fontId="11" fillId="2" borderId="7" xfId="0" applyNumberFormat="1" applyFont="1" applyFill="1" applyBorder="1" applyAlignment="1" applyProtection="1">
      <alignment horizontal="center" vertical="center"/>
      <protection locked="0"/>
    </xf>
    <xf numFmtId="183" fontId="11" fillId="2" borderId="9" xfId="0" applyNumberFormat="1" applyFont="1" applyFill="1" applyBorder="1" applyAlignment="1" applyProtection="1">
      <alignment horizontal="center" vertical="center"/>
      <protection locked="0"/>
    </xf>
    <xf numFmtId="0" fontId="11" fillId="2" borderId="2" xfId="0" quotePrefix="1" applyFont="1" applyFill="1" applyBorder="1" applyAlignment="1">
      <alignment horizontal="center" vertical="center"/>
    </xf>
    <xf numFmtId="0" fontId="11" fillId="2" borderId="4" xfId="0" quotePrefix="1" applyFont="1" applyFill="1" applyBorder="1" applyAlignment="1">
      <alignment horizontal="center" vertical="center"/>
    </xf>
    <xf numFmtId="0" fontId="11" fillId="2" borderId="3" xfId="0" quotePrefix="1" applyFont="1" applyFill="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40"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4" fillId="2" borderId="34"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0" borderId="1" xfId="0" applyFont="1" applyBorder="1" applyAlignment="1">
      <alignment horizontal="center" vertical="center"/>
    </xf>
    <xf numFmtId="0" fontId="15" fillId="0" borderId="7" xfId="0" applyFont="1" applyBorder="1" applyAlignment="1">
      <alignment horizontal="center" vertical="center" wrapText="1"/>
    </xf>
    <xf numFmtId="0" fontId="15" fillId="3" borderId="7"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8" xfId="0" applyFont="1" applyFill="1" applyBorder="1" applyAlignment="1">
      <alignment horizontal="center" vertical="center"/>
    </xf>
    <xf numFmtId="1" fontId="14" fillId="2" borderId="50" xfId="0" applyNumberFormat="1" applyFont="1" applyFill="1" applyBorder="1" applyAlignment="1">
      <alignment horizontal="center" vertical="center"/>
    </xf>
    <xf numFmtId="1" fontId="14" fillId="2" borderId="51" xfId="0" applyNumberFormat="1" applyFont="1" applyFill="1" applyBorder="1" applyAlignment="1">
      <alignment horizontal="center" vertical="center"/>
    </xf>
    <xf numFmtId="1" fontId="14" fillId="2" borderId="52" xfId="0" applyNumberFormat="1" applyFont="1" applyFill="1" applyBorder="1" applyAlignment="1">
      <alignment horizontal="center" vertical="center"/>
    </xf>
    <xf numFmtId="1" fontId="14" fillId="2" borderId="53" xfId="0" applyNumberFormat="1" applyFont="1" applyFill="1" applyBorder="1" applyAlignment="1">
      <alignment horizontal="center" vertical="center"/>
    </xf>
    <xf numFmtId="1" fontId="14" fillId="2" borderId="54" xfId="0" applyNumberFormat="1" applyFont="1" applyFill="1" applyBorder="1" applyAlignment="1">
      <alignment horizontal="center" vertical="center"/>
    </xf>
    <xf numFmtId="1" fontId="14" fillId="2" borderId="55" xfId="0" applyNumberFormat="1" applyFont="1" applyFill="1" applyBorder="1" applyAlignment="1">
      <alignment horizontal="center" vertical="center"/>
    </xf>
    <xf numFmtId="1" fontId="14" fillId="2" borderId="56" xfId="0" applyNumberFormat="1" applyFont="1" applyFill="1" applyBorder="1" applyAlignment="1">
      <alignment horizontal="center" vertical="center"/>
    </xf>
    <xf numFmtId="1" fontId="14" fillId="2" borderId="57" xfId="0" applyNumberFormat="1" applyFont="1" applyFill="1" applyBorder="1" applyAlignment="1">
      <alignment horizontal="center" vertical="center"/>
    </xf>
    <xf numFmtId="1" fontId="14" fillId="2" borderId="58" xfId="0" applyNumberFormat="1" applyFont="1" applyFill="1" applyBorder="1" applyAlignment="1">
      <alignment horizontal="center" vertical="center"/>
    </xf>
    <xf numFmtId="182" fontId="15" fillId="2" borderId="7" xfId="0" applyNumberFormat="1" applyFont="1" applyFill="1" applyBorder="1" applyAlignment="1" applyProtection="1">
      <alignment horizontal="center" vertical="center"/>
      <protection locked="0"/>
    </xf>
    <xf numFmtId="182" fontId="15" fillId="2" borderId="9" xfId="0" applyNumberFormat="1" applyFont="1" applyFill="1" applyBorder="1" applyAlignment="1" applyProtection="1">
      <alignment horizontal="center" vertical="center"/>
      <protection locked="0"/>
    </xf>
    <xf numFmtId="0" fontId="14" fillId="2" borderId="1" xfId="0" applyFont="1" applyFill="1" applyBorder="1" applyAlignment="1">
      <alignment horizontal="center" vertical="center"/>
    </xf>
    <xf numFmtId="0" fontId="14" fillId="2" borderId="7" xfId="0" applyFont="1" applyFill="1" applyBorder="1" applyAlignment="1" applyProtection="1">
      <alignment horizontal="center" vertical="center"/>
      <protection locked="0"/>
    </xf>
    <xf numFmtId="0" fontId="14" fillId="2" borderId="9" xfId="0" applyFont="1" applyFill="1" applyBorder="1" applyAlignment="1" applyProtection="1">
      <alignment horizontal="center" vertical="center"/>
      <protection locked="0"/>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1" fillId="3" borderId="1" xfId="0" applyFont="1" applyFill="1" applyBorder="1" applyAlignment="1">
      <alignment horizontal="center" vertical="center"/>
    </xf>
    <xf numFmtId="0" fontId="11"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1" fillId="2" borderId="34"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39" xfId="0" applyFont="1" applyFill="1" applyBorder="1" applyAlignment="1">
      <alignment horizontal="center" vertical="center"/>
    </xf>
    <xf numFmtId="0" fontId="11" fillId="0" borderId="8" xfId="0" applyFont="1" applyBorder="1" applyAlignment="1">
      <alignment horizontal="center" vertical="center" wrapText="1"/>
    </xf>
    <xf numFmtId="0" fontId="14" fillId="2" borderId="1" xfId="0" applyFont="1" applyFill="1" applyBorder="1" applyAlignment="1" applyProtection="1">
      <alignment horizontal="center" vertical="center"/>
      <protection locked="0"/>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11" fillId="0" borderId="1" xfId="0" applyFont="1" applyBorder="1" applyAlignment="1">
      <alignment horizontal="left" vertical="top"/>
    </xf>
    <xf numFmtId="0" fontId="14" fillId="0" borderId="20" xfId="0" applyFont="1" applyBorder="1" applyAlignment="1">
      <alignment horizontal="left" vertical="top" wrapText="1"/>
    </xf>
    <xf numFmtId="0" fontId="14" fillId="0" borderId="22" xfId="0" applyFont="1" applyBorder="1" applyAlignment="1">
      <alignment horizontal="left" vertical="top" wrapText="1"/>
    </xf>
    <xf numFmtId="0" fontId="14" fillId="0" borderId="21" xfId="0" applyFont="1" applyBorder="1" applyAlignment="1">
      <alignment horizontal="left" vertical="top" wrapText="1"/>
    </xf>
    <xf numFmtId="0" fontId="13" fillId="0" borderId="13" xfId="0" applyFont="1" applyBorder="1" applyAlignment="1">
      <alignment horizontal="left" vertical="top"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38" fillId="0" borderId="10"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4"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41" fillId="0" borderId="9" xfId="0" applyFont="1" applyBorder="1" applyAlignment="1">
      <alignment horizontal="center" vertical="center" wrapText="1"/>
    </xf>
    <xf numFmtId="0" fontId="14" fillId="0" borderId="23" xfId="0" applyFont="1" applyBorder="1" applyAlignment="1">
      <alignment horizontal="left" vertical="top" wrapText="1"/>
    </xf>
    <xf numFmtId="0" fontId="14" fillId="0" borderId="25" xfId="0" applyFont="1" applyBorder="1" applyAlignment="1">
      <alignment horizontal="left" vertical="top" wrapText="1"/>
    </xf>
    <xf numFmtId="0" fontId="14" fillId="0" borderId="24" xfId="0" applyFont="1" applyBorder="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horizontal="left" vertical="top" wrapText="1"/>
    </xf>
    <xf numFmtId="0" fontId="14" fillId="0" borderId="19" xfId="0" applyFont="1" applyBorder="1" applyAlignment="1">
      <alignment horizontal="left" vertical="top" wrapText="1"/>
    </xf>
    <xf numFmtId="0" fontId="11" fillId="3" borderId="12" xfId="0" applyFont="1" applyFill="1" applyBorder="1" applyAlignment="1">
      <alignment horizontal="left" vertical="top" wrapText="1"/>
    </xf>
    <xf numFmtId="0" fontId="11" fillId="3" borderId="13" xfId="0" applyFont="1" applyFill="1" applyBorder="1" applyAlignment="1">
      <alignment horizontal="left" vertical="top" wrapText="1"/>
    </xf>
    <xf numFmtId="0" fontId="11" fillId="3" borderId="14" xfId="0" applyFont="1" applyFill="1" applyBorder="1" applyAlignment="1">
      <alignment horizontal="left" vertical="top" wrapText="1"/>
    </xf>
    <xf numFmtId="0" fontId="11" fillId="0" borderId="8" xfId="0" applyFont="1" applyBorder="1" applyAlignment="1">
      <alignment horizontal="center" vertical="center"/>
    </xf>
    <xf numFmtId="0" fontId="14" fillId="0" borderId="2" xfId="0" quotePrefix="1" applyFont="1" applyBorder="1" applyAlignment="1">
      <alignment horizontal="center" vertical="center"/>
    </xf>
    <xf numFmtId="0" fontId="14" fillId="0" borderId="4" xfId="0" quotePrefix="1" applyFont="1" applyBorder="1" applyAlignment="1">
      <alignment horizontal="center" vertical="center"/>
    </xf>
    <xf numFmtId="0" fontId="14" fillId="0" borderId="3" xfId="0" quotePrefix="1" applyFont="1" applyBorder="1" applyAlignment="1">
      <alignment horizontal="center" vertical="center"/>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4" xfId="0" applyFont="1" applyFill="1" applyBorder="1" applyAlignment="1">
      <alignment horizontal="center" vertical="center"/>
    </xf>
    <xf numFmtId="0" fontId="14" fillId="0" borderId="2" xfId="0" applyFont="1" applyBorder="1" applyAlignment="1">
      <alignment horizontal="left" vertical="top" wrapText="1"/>
    </xf>
    <xf numFmtId="0" fontId="11" fillId="2" borderId="1" xfId="0" applyFont="1" applyFill="1" applyBorder="1" applyAlignment="1" applyProtection="1">
      <alignment horizontal="center" vertical="center"/>
      <protection locked="0"/>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181" fontId="11" fillId="3" borderId="7" xfId="0" applyNumberFormat="1" applyFont="1" applyFill="1" applyBorder="1" applyAlignment="1">
      <alignment horizontal="center" vertical="center"/>
    </xf>
    <xf numFmtId="181" fontId="11" fillId="3" borderId="9" xfId="0" applyNumberFormat="1" applyFont="1" applyFill="1" applyBorder="1" applyAlignment="1">
      <alignment horizontal="center" vertical="center"/>
    </xf>
    <xf numFmtId="2" fontId="11" fillId="2" borderId="10" xfId="0" applyNumberFormat="1" applyFont="1" applyFill="1" applyBorder="1" applyAlignment="1" applyProtection="1">
      <alignment horizontal="center" vertical="center"/>
      <protection locked="0"/>
    </xf>
    <xf numFmtId="2" fontId="11" fillId="2" borderId="18" xfId="0" applyNumberFormat="1" applyFont="1" applyFill="1" applyBorder="1" applyAlignment="1" applyProtection="1">
      <alignment horizontal="center" vertical="center"/>
      <protection locked="0"/>
    </xf>
    <xf numFmtId="2" fontId="11" fillId="2" borderId="17" xfId="0" applyNumberFormat="1" applyFont="1" applyFill="1" applyBorder="1" applyAlignment="1" applyProtection="1">
      <alignment horizontal="center" vertical="center"/>
      <protection locked="0"/>
    </xf>
    <xf numFmtId="2" fontId="11" fillId="2" borderId="19" xfId="0" applyNumberFormat="1" applyFont="1" applyFill="1" applyBorder="1" applyAlignment="1" applyProtection="1">
      <alignment horizontal="center" vertical="center"/>
      <protection locked="0"/>
    </xf>
    <xf numFmtId="2" fontId="11" fillId="2" borderId="12" xfId="0" applyNumberFormat="1" applyFont="1" applyFill="1" applyBorder="1" applyAlignment="1" applyProtection="1">
      <alignment horizontal="center" vertical="center"/>
      <protection locked="0"/>
    </xf>
    <xf numFmtId="2" fontId="11" fillId="2" borderId="14" xfId="0" applyNumberFormat="1" applyFont="1" applyFill="1" applyBorder="1" applyAlignment="1" applyProtection="1">
      <alignment horizontal="center" vertical="center"/>
      <protection locked="0"/>
    </xf>
    <xf numFmtId="0" fontId="25" fillId="0" borderId="0" xfId="0" applyFont="1" applyAlignment="1">
      <alignment horizontal="left" vertical="center" wrapText="1"/>
    </xf>
    <xf numFmtId="0" fontId="11" fillId="3" borderId="62" xfId="0" applyFont="1" applyFill="1" applyBorder="1" applyAlignment="1">
      <alignment horizontal="center" vertical="center"/>
    </xf>
    <xf numFmtId="0" fontId="11" fillId="3" borderId="63"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25" fillId="0" borderId="0" xfId="0" applyFont="1" applyAlignment="1">
      <alignment horizontal="left" vertical="top" wrapText="1"/>
    </xf>
    <xf numFmtId="0" fontId="14"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180" fontId="11" fillId="2" borderId="7" xfId="0" applyNumberFormat="1" applyFont="1" applyFill="1" applyBorder="1" applyAlignment="1" applyProtection="1">
      <alignment horizontal="center" vertical="center"/>
      <protection locked="0"/>
    </xf>
    <xf numFmtId="180" fontId="11" fillId="2" borderId="9" xfId="0" applyNumberFormat="1" applyFont="1" applyFill="1" applyBorder="1" applyAlignment="1" applyProtection="1">
      <alignment horizontal="center" vertical="center"/>
      <protection locked="0"/>
    </xf>
    <xf numFmtId="0" fontId="11" fillId="3" borderId="12"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xf numFmtId="0" fontId="11" fillId="0" borderId="23" xfId="0" applyFont="1" applyBorder="1" applyAlignment="1">
      <alignment horizontal="left" vertical="top" wrapText="1" shrinkToFit="1"/>
    </xf>
    <xf numFmtId="0" fontId="11" fillId="0" borderId="25" xfId="0" applyFont="1" applyBorder="1" applyAlignment="1">
      <alignment horizontal="left" vertical="top" wrapText="1" shrinkToFit="1"/>
    </xf>
    <xf numFmtId="0" fontId="11" fillId="0" borderId="24" xfId="0" applyFont="1" applyBorder="1" applyAlignment="1">
      <alignment horizontal="left" vertical="top" wrapText="1" shrinkToFit="1"/>
    </xf>
    <xf numFmtId="0" fontId="11" fillId="0" borderId="17" xfId="0" applyFont="1" applyBorder="1" applyAlignment="1">
      <alignment horizontal="left" vertical="top" wrapText="1"/>
    </xf>
    <xf numFmtId="0" fontId="11" fillId="0" borderId="0" xfId="0" applyFont="1" applyAlignment="1">
      <alignment horizontal="left" vertical="top" wrapText="1"/>
    </xf>
    <xf numFmtId="0" fontId="11" fillId="0" borderId="19" xfId="0" applyFont="1" applyBorder="1" applyAlignment="1">
      <alignment horizontal="left" vertical="top" wrapText="1"/>
    </xf>
    <xf numFmtId="0" fontId="11" fillId="0" borderId="23" xfId="0" applyFont="1" applyBorder="1" applyAlignment="1">
      <alignment horizontal="left" vertical="top"/>
    </xf>
    <xf numFmtId="0" fontId="11" fillId="0" borderId="25" xfId="0" applyFont="1" applyBorder="1" applyAlignment="1">
      <alignment horizontal="left" vertical="top"/>
    </xf>
    <xf numFmtId="0" fontId="11" fillId="0" borderId="24" xfId="0" applyFont="1" applyBorder="1" applyAlignment="1">
      <alignment horizontal="left" vertical="top"/>
    </xf>
    <xf numFmtId="0" fontId="11" fillId="0" borderId="62" xfId="0" applyFont="1" applyBorder="1" applyAlignment="1">
      <alignment horizontal="left" vertical="top"/>
    </xf>
    <xf numFmtId="0" fontId="11" fillId="0" borderId="64" xfId="0" applyFont="1" applyBorder="1" applyAlignment="1">
      <alignment horizontal="left" vertical="top"/>
    </xf>
    <xf numFmtId="0" fontId="11" fillId="0" borderId="63" xfId="0" applyFont="1" applyBorder="1" applyAlignment="1">
      <alignment horizontal="left" vertical="top"/>
    </xf>
    <xf numFmtId="2" fontId="14" fillId="2" borderId="10" xfId="0" applyNumberFormat="1" applyFont="1" applyFill="1" applyBorder="1" applyAlignment="1" applyProtection="1">
      <alignment horizontal="center" vertical="center"/>
      <protection locked="0"/>
    </xf>
    <xf numFmtId="2" fontId="14" fillId="2" borderId="17" xfId="0" applyNumberFormat="1" applyFont="1" applyFill="1" applyBorder="1" applyAlignment="1" applyProtection="1">
      <alignment horizontal="center" vertical="center"/>
      <protection locked="0"/>
    </xf>
    <xf numFmtId="2" fontId="14" fillId="2" borderId="12" xfId="0" applyNumberFormat="1" applyFont="1" applyFill="1" applyBorder="1" applyAlignment="1" applyProtection="1">
      <alignment horizontal="center" vertical="center"/>
      <protection locked="0"/>
    </xf>
    <xf numFmtId="0" fontId="11" fillId="0" borderId="10" xfId="0" quotePrefix="1" applyFont="1" applyBorder="1" applyAlignment="1">
      <alignment horizontal="center" vertical="center"/>
    </xf>
    <xf numFmtId="2" fontId="11" fillId="2" borderId="7" xfId="0" applyNumberFormat="1" applyFont="1" applyFill="1" applyBorder="1" applyAlignment="1" applyProtection="1">
      <alignment horizontal="center" vertical="center"/>
      <protection locked="0"/>
    </xf>
    <xf numFmtId="2" fontId="11" fillId="2" borderId="9" xfId="0" applyNumberFormat="1" applyFont="1" applyFill="1" applyBorder="1" applyAlignment="1" applyProtection="1">
      <alignment horizontal="center" vertical="center"/>
      <protection locked="0"/>
    </xf>
    <xf numFmtId="0" fontId="26" fillId="0" borderId="0" xfId="0" applyFont="1" applyAlignment="1">
      <alignment horizontal="left" vertical="center" wrapText="1"/>
    </xf>
    <xf numFmtId="0" fontId="11" fillId="3" borderId="7" xfId="0" applyFont="1" applyFill="1" applyBorder="1" applyAlignment="1">
      <alignment horizontal="center" vertical="center" wrapText="1" shrinkToFit="1"/>
    </xf>
    <xf numFmtId="0" fontId="11" fillId="3" borderId="9" xfId="0" applyFont="1" applyFill="1" applyBorder="1" applyAlignment="1">
      <alignment horizontal="center" vertical="center" wrapText="1" shrinkToFit="1"/>
    </xf>
    <xf numFmtId="0" fontId="13" fillId="0" borderId="0" xfId="0" applyFont="1" applyAlignment="1">
      <alignment horizontal="left" vertical="center"/>
    </xf>
    <xf numFmtId="0" fontId="14" fillId="0" borderId="0" xfId="0" applyFont="1" applyAlignment="1">
      <alignment horizontal="left" vertical="center"/>
    </xf>
    <xf numFmtId="0" fontId="14" fillId="3" borderId="7" xfId="0" applyFont="1" applyFill="1" applyBorder="1" applyAlignment="1">
      <alignment horizontal="center" vertical="center" wrapText="1"/>
    </xf>
    <xf numFmtId="0" fontId="14" fillId="3" borderId="9" xfId="0" applyFont="1" applyFill="1" applyBorder="1" applyAlignment="1">
      <alignment horizontal="center" vertical="center" wrapText="1"/>
    </xf>
    <xf numFmtId="181" fontId="14" fillId="3" borderId="7" xfId="0" applyNumberFormat="1" applyFont="1" applyFill="1" applyBorder="1" applyAlignment="1">
      <alignment horizontal="center" vertical="center"/>
    </xf>
    <xf numFmtId="181" fontId="14" fillId="3" borderId="9" xfId="0" applyNumberFormat="1" applyFont="1" applyFill="1" applyBorder="1" applyAlignment="1">
      <alignment horizontal="center" vertical="center"/>
    </xf>
    <xf numFmtId="181" fontId="14" fillId="2" borderId="7" xfId="0" applyNumberFormat="1" applyFont="1" applyFill="1" applyBorder="1" applyAlignment="1" applyProtection="1">
      <alignment horizontal="center" vertical="center"/>
      <protection locked="0"/>
    </xf>
    <xf numFmtId="181" fontId="14" fillId="2" borderId="9" xfId="0" applyNumberFormat="1" applyFont="1" applyFill="1" applyBorder="1" applyAlignment="1" applyProtection="1">
      <alignment horizontal="center" vertical="center"/>
      <protection locked="0"/>
    </xf>
    <xf numFmtId="0" fontId="11" fillId="3" borderId="7" xfId="0" applyFont="1" applyFill="1" applyBorder="1" applyAlignment="1">
      <alignment horizontal="center" vertical="center" wrapText="1"/>
    </xf>
    <xf numFmtId="0" fontId="11" fillId="2" borderId="7"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0" borderId="7"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2" fontId="11" fillId="2" borderId="2" xfId="0" applyNumberFormat="1" applyFont="1" applyFill="1" applyBorder="1" applyAlignment="1" applyProtection="1">
      <alignment horizontal="center" vertical="center"/>
      <protection locked="0"/>
    </xf>
    <xf numFmtId="2" fontId="11" fillId="2" borderId="4" xfId="0" applyNumberFormat="1" applyFont="1" applyFill="1" applyBorder="1" applyAlignment="1" applyProtection="1">
      <alignment horizontal="center" vertical="center"/>
      <protection locked="0"/>
    </xf>
    <xf numFmtId="2" fontId="11" fillId="2" borderId="3" xfId="0" applyNumberFormat="1" applyFont="1" applyFill="1" applyBorder="1" applyAlignment="1" applyProtection="1">
      <alignment horizontal="center" vertical="center"/>
      <protection locked="0"/>
    </xf>
    <xf numFmtId="0" fontId="25" fillId="0" borderId="8" xfId="0" applyFont="1" applyBorder="1" applyAlignment="1">
      <alignment horizontal="left"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2" fontId="11" fillId="2" borderId="2" xfId="6" applyNumberFormat="1" applyFont="1" applyFill="1" applyBorder="1" applyAlignment="1" applyProtection="1">
      <alignment horizontal="center" vertical="center"/>
      <protection locked="0"/>
    </xf>
    <xf numFmtId="2" fontId="11" fillId="2" borderId="4" xfId="6" applyNumberFormat="1" applyFont="1" applyFill="1" applyBorder="1" applyAlignment="1" applyProtection="1">
      <alignment horizontal="center" vertical="center"/>
      <protection locked="0"/>
    </xf>
    <xf numFmtId="2" fontId="11" fillId="2" borderId="3" xfId="6" applyNumberFormat="1" applyFont="1" applyFill="1" applyBorder="1" applyAlignment="1" applyProtection="1">
      <alignment horizontal="center" vertical="center"/>
      <protection locked="0"/>
    </xf>
    <xf numFmtId="0" fontId="23" fillId="0" borderId="0" xfId="0" applyFont="1" applyAlignment="1">
      <alignment horizontal="left" vertical="center"/>
    </xf>
    <xf numFmtId="0" fontId="11" fillId="2" borderId="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4" fillId="0" borderId="20" xfId="0" applyFont="1" applyBorder="1" applyAlignment="1">
      <alignment horizontal="left" vertical="top"/>
    </xf>
    <xf numFmtId="0" fontId="14" fillId="0" borderId="22" xfId="0" applyFont="1" applyBorder="1" applyAlignment="1">
      <alignment horizontal="left" vertical="top"/>
    </xf>
    <xf numFmtId="0" fontId="14" fillId="0" borderId="21" xfId="0" applyFont="1" applyBorder="1" applyAlignment="1">
      <alignment horizontal="left" vertical="top"/>
    </xf>
    <xf numFmtId="0" fontId="14" fillId="0" borderId="23" xfId="0" applyFont="1" applyBorder="1" applyAlignment="1">
      <alignment horizontal="left" vertical="top" wrapText="1" shrinkToFit="1"/>
    </xf>
    <xf numFmtId="0" fontId="14" fillId="0" borderId="25" xfId="0" applyFont="1" applyBorder="1" applyAlignment="1">
      <alignment horizontal="left" vertical="top" wrapText="1" shrinkToFit="1"/>
    </xf>
    <xf numFmtId="0" fontId="14" fillId="0" borderId="24" xfId="0" applyFont="1" applyBorder="1" applyAlignment="1">
      <alignment horizontal="left" vertical="top" wrapText="1" shrinkToFit="1"/>
    </xf>
    <xf numFmtId="0" fontId="14" fillId="0" borderId="12" xfId="0" applyFont="1" applyBorder="1" applyAlignment="1">
      <alignment horizontal="left" vertical="top"/>
    </xf>
    <xf numFmtId="0" fontId="14" fillId="0" borderId="13" xfId="0" applyFont="1" applyBorder="1" applyAlignment="1">
      <alignment horizontal="left" vertical="top"/>
    </xf>
    <xf numFmtId="0" fontId="14" fillId="0" borderId="14" xfId="0" applyFont="1" applyBorder="1" applyAlignment="1">
      <alignment horizontal="left" vertical="top"/>
    </xf>
    <xf numFmtId="0" fontId="22" fillId="0" borderId="7" xfId="2" applyFont="1" applyBorder="1" applyAlignment="1">
      <alignment horizontal="left" vertical="center" wrapText="1" shrinkToFit="1"/>
    </xf>
    <xf numFmtId="0" fontId="22" fillId="0" borderId="8" xfId="2" applyFont="1" applyBorder="1" applyAlignment="1">
      <alignment horizontal="left" vertical="center" wrapText="1" shrinkToFit="1"/>
    </xf>
    <xf numFmtId="0" fontId="22" fillId="0" borderId="9" xfId="2" applyFont="1" applyBorder="1" applyAlignment="1">
      <alignment horizontal="left" vertical="center" wrapText="1" shrinkToFit="1"/>
    </xf>
    <xf numFmtId="0" fontId="11" fillId="0" borderId="0" xfId="0" applyFont="1" applyAlignment="1">
      <alignment horizontal="left" vertical="center"/>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9" xfId="0" applyFont="1" applyFill="1" applyBorder="1" applyAlignment="1">
      <alignment horizontal="left" vertical="center"/>
    </xf>
    <xf numFmtId="58" fontId="13" fillId="3" borderId="7" xfId="0" quotePrefix="1" applyNumberFormat="1" applyFont="1" applyFill="1" applyBorder="1" applyAlignment="1">
      <alignment horizontal="center" vertical="center"/>
    </xf>
    <xf numFmtId="58" fontId="13" fillId="3" borderId="8" xfId="0" quotePrefix="1" applyNumberFormat="1" applyFont="1" applyFill="1" applyBorder="1" applyAlignment="1">
      <alignment horizontal="center" vertical="center"/>
    </xf>
    <xf numFmtId="58" fontId="13" fillId="3" borderId="9" xfId="0" quotePrefix="1" applyNumberFormat="1" applyFont="1" applyFill="1" applyBorder="1" applyAlignment="1">
      <alignment horizontal="center" vertical="center"/>
    </xf>
    <xf numFmtId="58" fontId="13" fillId="3" borderId="1" xfId="0" quotePrefix="1" applyNumberFormat="1" applyFont="1" applyFill="1" applyBorder="1" applyAlignment="1">
      <alignment horizontal="center" vertical="center"/>
    </xf>
    <xf numFmtId="0" fontId="13" fillId="3" borderId="1" xfId="0" applyFont="1" applyFill="1" applyBorder="1" applyAlignment="1">
      <alignment horizontal="center" vertical="center"/>
    </xf>
    <xf numFmtId="0" fontId="14" fillId="0" borderId="2" xfId="0" applyFont="1" applyBorder="1" applyAlignment="1">
      <alignment horizontal="center" vertical="center" textRotation="255"/>
    </xf>
    <xf numFmtId="0" fontId="14" fillId="0" borderId="3"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2" borderId="42" xfId="0" applyFont="1" applyFill="1" applyBorder="1" applyAlignment="1" applyProtection="1">
      <alignment horizontal="right" vertical="center"/>
      <protection locked="0"/>
    </xf>
    <xf numFmtId="0" fontId="14" fillId="2" borderId="48" xfId="0" applyFont="1" applyFill="1" applyBorder="1" applyAlignment="1" applyProtection="1">
      <alignment horizontal="right" vertical="center"/>
      <protection locked="0"/>
    </xf>
    <xf numFmtId="0" fontId="14" fillId="2" borderId="44" xfId="0" applyFont="1" applyFill="1" applyBorder="1" applyAlignment="1" applyProtection="1">
      <alignment horizontal="right" vertical="center"/>
      <protection locked="0"/>
    </xf>
    <xf numFmtId="0" fontId="14" fillId="2" borderId="9" xfId="0" applyFont="1" applyFill="1" applyBorder="1" applyAlignment="1" applyProtection="1">
      <alignment horizontal="right" vertical="center"/>
      <protection locked="0"/>
    </xf>
    <xf numFmtId="0" fontId="14" fillId="2" borderId="65" xfId="0" applyFont="1" applyFill="1" applyBorder="1" applyAlignment="1">
      <alignment horizontal="left" vertical="center"/>
    </xf>
    <xf numFmtId="0" fontId="14" fillId="2" borderId="66" xfId="0" applyFont="1" applyFill="1" applyBorder="1" applyAlignment="1">
      <alignment horizontal="left" vertical="center"/>
    </xf>
    <xf numFmtId="0" fontId="14" fillId="2" borderId="67" xfId="0" applyFont="1" applyFill="1" applyBorder="1" applyAlignment="1">
      <alignment horizontal="left" vertical="center"/>
    </xf>
    <xf numFmtId="0" fontId="23" fillId="4" borderId="27" xfId="0" applyFont="1" applyFill="1" applyBorder="1" applyAlignment="1" applyProtection="1">
      <alignment horizontal="center" vertical="center" shrinkToFit="1"/>
      <protection locked="0"/>
    </xf>
    <xf numFmtId="0" fontId="23" fillId="4" borderId="26" xfId="0" applyFont="1" applyFill="1" applyBorder="1" applyAlignment="1" applyProtection="1">
      <alignment horizontal="center" vertical="center" shrinkToFit="1"/>
      <protection locked="0"/>
    </xf>
    <xf numFmtId="0" fontId="23" fillId="4" borderId="28" xfId="0" applyFont="1" applyFill="1" applyBorder="1" applyAlignment="1" applyProtection="1">
      <alignment horizontal="center" vertical="center" shrinkToFit="1"/>
      <protection locked="0"/>
    </xf>
    <xf numFmtId="0" fontId="23" fillId="4" borderId="29" xfId="0" applyFont="1" applyFill="1" applyBorder="1" applyAlignment="1" applyProtection="1">
      <alignment horizontal="center" vertical="center" shrinkToFit="1"/>
      <protection locked="0"/>
    </xf>
    <xf numFmtId="0" fontId="23" fillId="4" borderId="0" xfId="0" applyFont="1" applyFill="1" applyAlignment="1" applyProtection="1">
      <alignment horizontal="center" vertical="center" shrinkToFit="1"/>
      <protection locked="0"/>
    </xf>
    <xf numFmtId="0" fontId="23" fillId="4" borderId="30" xfId="0" applyFont="1" applyFill="1" applyBorder="1" applyAlignment="1" applyProtection="1">
      <alignment horizontal="center" vertical="center" shrinkToFit="1"/>
      <protection locked="0"/>
    </xf>
    <xf numFmtId="0" fontId="23" fillId="4" borderId="31" xfId="0" applyFont="1" applyFill="1" applyBorder="1" applyAlignment="1" applyProtection="1">
      <alignment horizontal="center" vertical="center" shrinkToFit="1"/>
      <protection locked="0"/>
    </xf>
    <xf numFmtId="0" fontId="23" fillId="4" borderId="32" xfId="0" applyFont="1" applyFill="1" applyBorder="1" applyAlignment="1" applyProtection="1">
      <alignment horizontal="center" vertical="center" shrinkToFit="1"/>
      <protection locked="0"/>
    </xf>
    <xf numFmtId="0" fontId="23" fillId="4" borderId="33" xfId="0" applyFont="1" applyFill="1" applyBorder="1" applyAlignment="1" applyProtection="1">
      <alignment horizontal="center" vertical="center" shrinkToFit="1"/>
      <protection locked="0"/>
    </xf>
    <xf numFmtId="0" fontId="23" fillId="0" borderId="32" xfId="0" applyFont="1" applyBorder="1" applyAlignment="1" applyProtection="1">
      <alignment horizontal="center" vertical="center"/>
      <protection locked="0"/>
    </xf>
    <xf numFmtId="0" fontId="27" fillId="0" borderId="4" xfId="0" applyFont="1" applyBorder="1" applyAlignment="1">
      <alignment horizontal="center" vertical="top" wrapText="1"/>
    </xf>
    <xf numFmtId="0" fontId="27" fillId="0" borderId="3" xfId="0" applyFont="1" applyBorder="1" applyAlignment="1">
      <alignment horizontal="center" vertical="top" wrapText="1"/>
    </xf>
    <xf numFmtId="0" fontId="14" fillId="2" borderId="45" xfId="0" applyFont="1" applyFill="1" applyBorder="1" applyAlignment="1" applyProtection="1">
      <alignment horizontal="center" vertical="center"/>
      <protection locked="0"/>
    </xf>
    <xf numFmtId="0" fontId="14" fillId="2" borderId="46" xfId="0" applyFont="1" applyFill="1" applyBorder="1" applyAlignment="1" applyProtection="1">
      <alignment horizontal="center" vertical="center"/>
      <protection locked="0"/>
    </xf>
    <xf numFmtId="0" fontId="14" fillId="2" borderId="47" xfId="0" applyFont="1" applyFill="1" applyBorder="1" applyAlignment="1" applyProtection="1">
      <alignment horizontal="center" vertical="center"/>
      <protection locked="0"/>
    </xf>
    <xf numFmtId="0" fontId="14" fillId="0" borderId="0" xfId="0" applyFont="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0" xfId="0" applyFont="1" applyBorder="1" applyAlignment="1">
      <alignment horizontal="center" vertical="center"/>
    </xf>
    <xf numFmtId="0" fontId="13" fillId="0" borderId="43" xfId="0" applyFont="1" applyBorder="1" applyAlignment="1">
      <alignment horizontal="center" vertical="center"/>
    </xf>
    <xf numFmtId="0" fontId="14" fillId="5" borderId="1" xfId="0" applyFont="1" applyFill="1" applyBorder="1" applyAlignment="1">
      <alignment horizontal="center" vertical="center"/>
    </xf>
    <xf numFmtId="0" fontId="22" fillId="0" borderId="0" xfId="2" applyFont="1" applyAlignment="1">
      <alignment vertical="top"/>
    </xf>
    <xf numFmtId="0" fontId="22" fillId="3" borderId="0" xfId="2" applyFont="1" applyFill="1" applyAlignment="1">
      <alignment horizontal="right" vertical="center"/>
    </xf>
    <xf numFmtId="0" fontId="46" fillId="3" borderId="0" xfId="2" applyFont="1" applyFill="1" applyAlignment="1">
      <alignment horizontal="center" vertical="center"/>
    </xf>
    <xf numFmtId="0" fontId="3" fillId="3" borderId="0" xfId="0" applyFont="1" applyFill="1">
      <alignment vertical="center"/>
    </xf>
    <xf numFmtId="0" fontId="46" fillId="0" borderId="0" xfId="2" applyFont="1" applyAlignment="1">
      <alignment horizontal="center" vertical="center"/>
    </xf>
    <xf numFmtId="0" fontId="22" fillId="3" borderId="0" xfId="2" applyFont="1" applyFill="1" applyAlignment="1">
      <alignment horizontal="center" vertical="center"/>
    </xf>
    <xf numFmtId="0" fontId="35" fillId="3" borderId="7" xfId="2" applyFont="1" applyFill="1" applyBorder="1" applyAlignment="1">
      <alignment vertical="center" wrapText="1" shrinkToFit="1"/>
    </xf>
    <xf numFmtId="0" fontId="36" fillId="0" borderId="0" xfId="2" applyFont="1" applyAlignment="1">
      <alignment vertical="center" wrapText="1"/>
    </xf>
  </cellXfs>
  <cellStyles count="7">
    <cellStyle name="パーセント" xfId="6" builtinId="5"/>
    <cellStyle name="パーセント 2" xfId="5" xr:uid="{EB222C94-E80D-4D6D-98DC-C9599578EADC}"/>
    <cellStyle name="桁区切り 2" xfId="3" xr:uid="{00380009-7625-40BC-BED2-D381FBA2BCB1}"/>
    <cellStyle name="標準" xfId="0" builtinId="0"/>
    <cellStyle name="標準 2" xfId="1" xr:uid="{BC37259B-749A-4327-AB62-95F44333E008}"/>
    <cellStyle name="標準 3" xfId="2" xr:uid="{6045D421-8382-4FE1-BA2D-201E5A303904}"/>
    <cellStyle name="標準 4" xfId="4" xr:uid="{E4BEED1B-05D0-4994-ADB2-A86BA8301EB9}"/>
  </cellStyles>
  <dxfs count="2">
    <dxf>
      <fill>
        <patternFill>
          <bgColor rgb="FFFFFF00"/>
        </patternFill>
      </fill>
    </dxf>
    <dxf>
      <fill>
        <patternFill>
          <bgColor rgb="FFFFFF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314325</xdr:colOff>
          <xdr:row>27</xdr:row>
          <xdr:rowOff>171450</xdr:rowOff>
        </xdr:from>
        <xdr:to>
          <xdr:col>0</xdr:col>
          <xdr:colOff>619125</xdr:colOff>
          <xdr:row>27</xdr:row>
          <xdr:rowOff>409575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28</xdr:row>
          <xdr:rowOff>314325</xdr:rowOff>
        </xdr:from>
        <xdr:to>
          <xdr:col>1</xdr:col>
          <xdr:colOff>47625</xdr:colOff>
          <xdr:row>28</xdr:row>
          <xdr:rowOff>552450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29</xdr:row>
          <xdr:rowOff>180975</xdr:rowOff>
        </xdr:from>
        <xdr:to>
          <xdr:col>1</xdr:col>
          <xdr:colOff>38100</xdr:colOff>
          <xdr:row>29</xdr:row>
          <xdr:rowOff>419100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32</xdr:row>
          <xdr:rowOff>180975</xdr:rowOff>
        </xdr:from>
        <xdr:to>
          <xdr:col>0</xdr:col>
          <xdr:colOff>609600</xdr:colOff>
          <xdr:row>32</xdr:row>
          <xdr:rowOff>419100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35</xdr:row>
          <xdr:rowOff>323850</xdr:rowOff>
        </xdr:from>
        <xdr:to>
          <xdr:col>1</xdr:col>
          <xdr:colOff>47625</xdr:colOff>
          <xdr:row>35</xdr:row>
          <xdr:rowOff>561975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36</xdr:row>
          <xdr:rowOff>190500</xdr:rowOff>
        </xdr:from>
        <xdr:to>
          <xdr:col>1</xdr:col>
          <xdr:colOff>38100</xdr:colOff>
          <xdr:row>36</xdr:row>
          <xdr:rowOff>428625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33</xdr:row>
          <xdr:rowOff>180975</xdr:rowOff>
        </xdr:from>
        <xdr:to>
          <xdr:col>0</xdr:col>
          <xdr:colOff>609600</xdr:colOff>
          <xdr:row>33</xdr:row>
          <xdr:rowOff>419100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34</xdr:row>
          <xdr:rowOff>180975</xdr:rowOff>
        </xdr:from>
        <xdr:to>
          <xdr:col>0</xdr:col>
          <xdr:colOff>609600</xdr:colOff>
          <xdr:row>34</xdr:row>
          <xdr:rowOff>419100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35378</xdr:colOff>
      <xdr:row>23</xdr:row>
      <xdr:rowOff>85724</xdr:rowOff>
    </xdr:from>
    <xdr:to>
      <xdr:col>3</xdr:col>
      <xdr:colOff>4105275</xdr:colOff>
      <xdr:row>28</xdr:row>
      <xdr:rowOff>200025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97303" y="10953749"/>
          <a:ext cx="5241472" cy="1838326"/>
        </a:xfrm>
        <a:prstGeom prst="rect">
          <a:avLst/>
        </a:prstGeom>
        <a:solidFill>
          <a:schemeClr val="lt1"/>
        </a:solidFill>
        <a:ln w="1905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≪認定基準≫</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３項目以上／１２項目満たしている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申請者の常時雇用する労働者の数が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100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人以下である場合は</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３項目以上／１４項目満たしている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≪ゴールド認定基準≫</a:t>
          </a:r>
        </a:p>
        <a:p>
          <a:r>
            <a:rPr kumimoji="1" lang="ja-JP" altLang="en-US" sz="1100">
              <a:latin typeface="BIZ UDゴシック" panose="020B0400000000000000" pitchFamily="49" charset="-128"/>
              <a:ea typeface="BIZ UDゴシック" panose="020B0400000000000000" pitchFamily="49" charset="-128"/>
            </a:rPr>
            <a:t>　・６項目以上／</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１２項目満たしている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申請者の常時雇用する労働者の数が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100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人以下である場合は</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６項目以上／１４項目満たしている</a:t>
          </a:r>
        </a:p>
        <a:p>
          <a:r>
            <a:rPr kumimoji="1" lang="ja-JP" altLang="en-US" sz="1100">
              <a:latin typeface="BIZ UDゴシック" panose="020B0400000000000000" pitchFamily="49" charset="-128"/>
              <a:ea typeface="BIZ UDゴシック" panose="020B0400000000000000" pitchFamily="49" charset="-128"/>
            </a:rPr>
            <a:t>　</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・分類</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Ⅰ</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Ⅲ</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について各１項目以上満たしている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 </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C7942-9F44-4C31-8CE6-66BFEACF97B4}">
  <sheetPr>
    <tabColor rgb="FFFFFF00"/>
  </sheetPr>
  <dimension ref="A1:T180"/>
  <sheetViews>
    <sheetView tabSelected="1" view="pageBreakPreview" zoomScaleNormal="100" zoomScaleSheetLayoutView="100" workbookViewId="0">
      <selection activeCell="F6" sqref="F6"/>
    </sheetView>
  </sheetViews>
  <sheetFormatPr defaultRowHeight="13.5" x14ac:dyDescent="0.15"/>
  <cols>
    <col min="1" max="1" width="11.5" style="3" customWidth="1"/>
    <col min="2" max="2" width="8.75" style="3" customWidth="1"/>
    <col min="3" max="4" width="8.5" style="3" customWidth="1"/>
    <col min="5" max="5" width="8.625" style="3" customWidth="1"/>
    <col min="6" max="6" width="8.75" style="3" customWidth="1"/>
    <col min="7" max="10" width="8.5" style="3" customWidth="1"/>
    <col min="11" max="11" width="7.5" style="3" customWidth="1"/>
    <col min="12" max="12" width="7.875" style="3" customWidth="1"/>
    <col min="13" max="13" width="11.875" style="3" bestFit="1" customWidth="1"/>
  </cols>
  <sheetData>
    <row r="1" spans="1:13" ht="19.5" customHeight="1" x14ac:dyDescent="0.15">
      <c r="A1" s="106" t="s">
        <v>320</v>
      </c>
      <c r="B1" s="104"/>
      <c r="C1" s="104"/>
      <c r="D1" s="105"/>
      <c r="E1" s="33"/>
      <c r="F1" s="33"/>
      <c r="G1" s="33"/>
      <c r="H1" s="33"/>
      <c r="I1" s="33"/>
      <c r="J1" s="33"/>
      <c r="K1" s="33"/>
      <c r="L1" s="33"/>
      <c r="M1" s="33"/>
    </row>
    <row r="2" spans="1:13" ht="19.5" customHeight="1" x14ac:dyDescent="0.15">
      <c r="A2" s="106"/>
      <c r="B2" s="104"/>
      <c r="C2" s="104"/>
      <c r="D2" s="105"/>
      <c r="E2" s="33"/>
      <c r="F2" s="33"/>
      <c r="G2" s="33"/>
      <c r="H2" s="33"/>
      <c r="I2" s="33"/>
      <c r="J2" s="33"/>
      <c r="K2" s="33"/>
      <c r="L2" s="33"/>
      <c r="M2" s="33"/>
    </row>
    <row r="3" spans="1:13" ht="19.5" customHeight="1" x14ac:dyDescent="0.15">
      <c r="A3" s="153" t="s">
        <v>321</v>
      </c>
      <c r="B3" s="153"/>
      <c r="C3" s="153"/>
      <c r="D3" s="153"/>
      <c r="E3" s="153"/>
      <c r="F3" s="153"/>
      <c r="G3" s="153"/>
      <c r="H3" s="153"/>
      <c r="I3" s="153"/>
      <c r="J3" s="153"/>
      <c r="K3" s="153"/>
      <c r="L3" s="153"/>
      <c r="M3" s="434"/>
    </row>
    <row r="4" spans="1:13" ht="19.5" customHeight="1" x14ac:dyDescent="0.15">
      <c r="A4" s="33"/>
      <c r="B4" s="33"/>
      <c r="C4" s="33"/>
      <c r="D4" s="33"/>
      <c r="E4" s="33"/>
      <c r="F4" s="33"/>
      <c r="G4" s="33"/>
      <c r="H4" s="33"/>
      <c r="I4" s="33"/>
      <c r="J4" s="33"/>
      <c r="K4" s="33"/>
      <c r="L4" s="33"/>
      <c r="M4"/>
    </row>
    <row r="5" spans="1:13" ht="19.5" customHeight="1" x14ac:dyDescent="0.15">
      <c r="A5" s="33"/>
      <c r="B5" s="34"/>
      <c r="C5" s="34"/>
      <c r="D5" s="34"/>
      <c r="E5" s="34"/>
      <c r="F5" s="34"/>
      <c r="G5" s="34"/>
      <c r="H5" s="34"/>
      <c r="I5" s="34"/>
      <c r="J5" s="34"/>
      <c r="K5" s="162"/>
      <c r="L5" s="162"/>
      <c r="M5"/>
    </row>
    <row r="6" spans="1:13" ht="19.5" customHeight="1" x14ac:dyDescent="0.15">
      <c r="A6" s="34"/>
      <c r="B6" s="35" t="s">
        <v>32</v>
      </c>
      <c r="C6" s="34"/>
      <c r="D6" s="34"/>
      <c r="E6" s="34"/>
      <c r="F6" s="34"/>
      <c r="G6" s="34"/>
      <c r="H6" s="34"/>
      <c r="I6" s="34"/>
      <c r="J6" s="34"/>
      <c r="K6" s="34"/>
      <c r="L6" s="34"/>
      <c r="M6"/>
    </row>
    <row r="7" spans="1:13" ht="19.5" customHeight="1" x14ac:dyDescent="0.15">
      <c r="A7" s="34"/>
      <c r="B7" s="34"/>
      <c r="C7" s="34"/>
      <c r="D7" s="34"/>
      <c r="E7" s="34"/>
      <c r="F7" s="34"/>
      <c r="G7" s="34"/>
      <c r="H7" s="34"/>
      <c r="I7" s="34"/>
      <c r="J7" s="34"/>
      <c r="K7" s="34"/>
      <c r="L7" s="34"/>
      <c r="M7"/>
    </row>
    <row r="8" spans="1:13" ht="19.5" customHeight="1" x14ac:dyDescent="0.15">
      <c r="A8" s="34"/>
      <c r="B8" s="34"/>
      <c r="C8" s="34"/>
      <c r="D8" s="34"/>
      <c r="E8" s="34"/>
      <c r="F8" s="54"/>
      <c r="G8" s="427" t="s">
        <v>322</v>
      </c>
      <c r="H8" s="34"/>
      <c r="I8" s="154"/>
      <c r="J8" s="154"/>
      <c r="K8" s="154"/>
      <c r="L8" s="154"/>
      <c r="M8"/>
    </row>
    <row r="9" spans="1:13" ht="19.5" customHeight="1" x14ac:dyDescent="0.15">
      <c r="A9" s="34"/>
      <c r="B9" s="34"/>
      <c r="C9" s="34"/>
      <c r="D9" s="34"/>
      <c r="E9" s="34"/>
      <c r="F9" s="55"/>
      <c r="G9" s="427" t="s">
        <v>33</v>
      </c>
      <c r="H9" s="34"/>
      <c r="I9" s="154"/>
      <c r="J9" s="154"/>
      <c r="K9" s="154"/>
      <c r="L9" s="154"/>
      <c r="M9"/>
    </row>
    <row r="10" spans="1:13" ht="19.5" customHeight="1" x14ac:dyDescent="0.15">
      <c r="A10" s="34"/>
      <c r="B10" s="34"/>
      <c r="C10" s="34"/>
      <c r="D10" s="34"/>
      <c r="E10" s="34"/>
      <c r="F10" s="55"/>
      <c r="G10" s="35" t="s">
        <v>34</v>
      </c>
      <c r="H10" s="34"/>
      <c r="I10" s="428"/>
      <c r="J10" s="429"/>
      <c r="K10" s="430"/>
      <c r="L10" s="430"/>
      <c r="M10"/>
    </row>
    <row r="11" spans="1:13" ht="19.5" customHeight="1" x14ac:dyDescent="0.15">
      <c r="A11" s="34"/>
      <c r="B11" s="34"/>
      <c r="C11" s="34"/>
      <c r="D11" s="34"/>
      <c r="E11" s="34"/>
      <c r="F11" s="55"/>
      <c r="G11" s="35"/>
      <c r="H11" s="34"/>
      <c r="I11" s="34"/>
      <c r="J11" s="431"/>
      <c r="M11"/>
    </row>
    <row r="12" spans="1:13" ht="19.5" customHeight="1" x14ac:dyDescent="0.15">
      <c r="A12" s="34"/>
      <c r="B12" s="34"/>
      <c r="C12" s="34"/>
      <c r="D12" s="34"/>
      <c r="E12" s="34"/>
      <c r="F12" s="55"/>
      <c r="G12" s="137" t="s">
        <v>323</v>
      </c>
      <c r="H12" s="34"/>
      <c r="I12" s="428"/>
      <c r="J12" s="432"/>
      <c r="K12" s="430"/>
      <c r="L12" s="430"/>
      <c r="M12"/>
    </row>
    <row r="13" spans="1:13" ht="19.5" customHeight="1" x14ac:dyDescent="0.15">
      <c r="A13" s="34"/>
      <c r="B13" s="34"/>
      <c r="C13" s="34"/>
      <c r="D13" s="34"/>
      <c r="E13" s="34"/>
      <c r="F13" s="55"/>
      <c r="G13" s="137" t="s">
        <v>324</v>
      </c>
      <c r="H13" s="34"/>
      <c r="I13" s="428"/>
      <c r="J13" s="432"/>
      <c r="K13" s="430"/>
      <c r="L13" s="430"/>
      <c r="M13"/>
    </row>
    <row r="14" spans="1:13" ht="19.5" customHeight="1" x14ac:dyDescent="0.15">
      <c r="A14" s="34"/>
      <c r="B14" s="34"/>
      <c r="C14" s="34"/>
      <c r="D14" s="34"/>
      <c r="E14" s="34"/>
      <c r="F14" s="55"/>
      <c r="G14" s="137" t="s">
        <v>325</v>
      </c>
      <c r="H14" s="34"/>
      <c r="I14" s="428"/>
      <c r="J14" s="432"/>
      <c r="K14" s="430"/>
      <c r="L14" s="430"/>
      <c r="M14"/>
    </row>
    <row r="15" spans="1:13" ht="19.5" customHeight="1" x14ac:dyDescent="0.15">
      <c r="A15" s="34"/>
      <c r="B15" s="34"/>
      <c r="C15" s="34"/>
      <c r="D15" s="34"/>
      <c r="E15" s="34"/>
      <c r="F15" s="34"/>
      <c r="G15" s="34"/>
      <c r="H15" s="34"/>
      <c r="I15" s="34"/>
      <c r="J15" s="34"/>
      <c r="K15" s="34"/>
      <c r="L15" s="36"/>
      <c r="M15"/>
    </row>
    <row r="16" spans="1:13" ht="19.5" customHeight="1" x14ac:dyDescent="0.15">
      <c r="A16" s="158" t="s">
        <v>326</v>
      </c>
      <c r="B16" s="158"/>
      <c r="C16" s="158"/>
      <c r="D16" s="158"/>
      <c r="E16" s="158"/>
      <c r="F16" s="158"/>
      <c r="G16" s="158"/>
      <c r="H16" s="158"/>
      <c r="I16" s="158"/>
      <c r="J16" s="158"/>
      <c r="K16" s="158"/>
      <c r="L16" s="158"/>
      <c r="M16"/>
    </row>
    <row r="17" spans="1:13" ht="19.5" customHeight="1" x14ac:dyDescent="0.15">
      <c r="A17" s="158"/>
      <c r="B17" s="158"/>
      <c r="C17" s="158"/>
      <c r="D17" s="158"/>
      <c r="E17" s="158"/>
      <c r="F17" s="158"/>
      <c r="G17" s="158"/>
      <c r="H17" s="158"/>
      <c r="I17" s="158"/>
      <c r="J17" s="158"/>
      <c r="K17" s="158"/>
      <c r="L17" s="158"/>
      <c r="M17"/>
    </row>
    <row r="18" spans="1:13" ht="19.5" customHeight="1" x14ac:dyDescent="0.15">
      <c r="A18" s="157" t="s">
        <v>203</v>
      </c>
      <c r="B18" s="157"/>
      <c r="C18" s="157"/>
      <c r="D18" s="157"/>
      <c r="E18" s="157"/>
      <c r="F18" s="157"/>
      <c r="G18" s="157"/>
      <c r="H18" s="157"/>
      <c r="I18" s="157"/>
      <c r="J18" s="157"/>
      <c r="K18" s="157"/>
      <c r="L18" s="157"/>
      <c r="M18" s="157"/>
    </row>
    <row r="19" spans="1:13" ht="19.5" customHeight="1" x14ac:dyDescent="0.15">
      <c r="A19" s="33"/>
      <c r="B19" s="91"/>
      <c r="C19" s="91"/>
      <c r="D19" s="91"/>
      <c r="E19" s="91"/>
      <c r="F19" s="91"/>
      <c r="G19" s="91"/>
      <c r="H19" s="91"/>
      <c r="I19" s="91"/>
      <c r="J19" s="91"/>
      <c r="K19" s="91"/>
      <c r="L19" s="91"/>
      <c r="M19" s="91"/>
    </row>
    <row r="20" spans="1:13" ht="19.5" customHeight="1" x14ac:dyDescent="0.15">
      <c r="A20" s="155" t="s">
        <v>327</v>
      </c>
      <c r="B20" s="155"/>
      <c r="C20" s="156"/>
      <c r="D20" s="111"/>
      <c r="E20" s="111"/>
      <c r="F20" s="91"/>
      <c r="G20" s="91"/>
      <c r="H20" s="91"/>
      <c r="I20" s="91"/>
      <c r="J20" s="91"/>
      <c r="K20" s="91"/>
      <c r="L20" s="91"/>
      <c r="M20"/>
    </row>
    <row r="21" spans="1:13" ht="30.75" customHeight="1" x14ac:dyDescent="0.15">
      <c r="A21" s="433"/>
      <c r="B21" s="159" t="s">
        <v>233</v>
      </c>
      <c r="C21" s="160"/>
      <c r="D21" s="160"/>
      <c r="E21" s="160"/>
      <c r="F21" s="160"/>
      <c r="G21" s="160"/>
      <c r="H21" s="161"/>
      <c r="I21" s="147"/>
      <c r="J21" s="100"/>
      <c r="K21" s="100"/>
      <c r="L21"/>
      <c r="M21" s="149" t="s">
        <v>330</v>
      </c>
    </row>
    <row r="22" spans="1:13" ht="28.5" customHeight="1" x14ac:dyDescent="0.15">
      <c r="A22" s="433"/>
      <c r="B22" s="159" t="s">
        <v>234</v>
      </c>
      <c r="C22" s="160"/>
      <c r="D22" s="160"/>
      <c r="E22" s="160"/>
      <c r="F22" s="160"/>
      <c r="G22" s="160"/>
      <c r="H22" s="161"/>
      <c r="I22" s="147"/>
      <c r="J22" s="99"/>
      <c r="K22" s="99"/>
      <c r="L22"/>
      <c r="M22"/>
    </row>
    <row r="23" spans="1:13" ht="19.5" customHeight="1" x14ac:dyDescent="0.15"/>
    <row r="24" spans="1:13" ht="21.75" customHeight="1" x14ac:dyDescent="0.15">
      <c r="A24" s="109" t="s">
        <v>328</v>
      </c>
      <c r="B24" s="8"/>
      <c r="C24" s="8"/>
      <c r="D24" s="8"/>
      <c r="E24" s="62"/>
      <c r="F24" s="8"/>
      <c r="G24" s="8"/>
      <c r="H24" s="8"/>
      <c r="I24" s="8"/>
      <c r="J24" s="8"/>
      <c r="K24" s="8"/>
      <c r="L24" s="8"/>
      <c r="M24" s="8"/>
    </row>
    <row r="25" spans="1:13" ht="21.75" customHeight="1" x14ac:dyDescent="0.15">
      <c r="A25" s="8"/>
      <c r="B25" s="8"/>
      <c r="C25" s="8"/>
      <c r="D25" s="8"/>
      <c r="E25" s="8"/>
      <c r="F25" s="8"/>
      <c r="G25" s="8"/>
      <c r="H25" s="8"/>
      <c r="I25" s="8"/>
      <c r="J25" s="8"/>
      <c r="K25" s="8"/>
      <c r="L25" s="8"/>
      <c r="M25" s="8"/>
    </row>
    <row r="26" spans="1:13" ht="21.75" customHeight="1" x14ac:dyDescent="0.15">
      <c r="A26" s="96" t="s">
        <v>238</v>
      </c>
      <c r="B26" s="8"/>
      <c r="C26" s="8"/>
      <c r="D26" s="8"/>
      <c r="E26" s="8"/>
      <c r="F26" s="8"/>
      <c r="G26" s="8"/>
      <c r="H26" s="8"/>
      <c r="I26" s="8"/>
      <c r="J26" s="8"/>
      <c r="K26" s="8"/>
      <c r="L26" s="8"/>
      <c r="M26" s="8"/>
    </row>
    <row r="27" spans="1:13" ht="21.75" customHeight="1" x14ac:dyDescent="0.15">
      <c r="A27" s="114" t="s">
        <v>239</v>
      </c>
      <c r="B27" s="33"/>
      <c r="C27" s="93"/>
      <c r="D27" s="93"/>
      <c r="E27" s="93"/>
      <c r="F27" s="93"/>
      <c r="G27" s="93"/>
      <c r="H27" s="93"/>
      <c r="I27" s="93"/>
      <c r="J27" s="8"/>
      <c r="K27" s="8"/>
      <c r="L27" s="8"/>
      <c r="M27"/>
    </row>
    <row r="28" spans="1:13" ht="33" customHeight="1" x14ac:dyDescent="0.15">
      <c r="A28" s="118"/>
      <c r="B28" s="113" t="s">
        <v>284</v>
      </c>
      <c r="C28" s="159" t="s">
        <v>236</v>
      </c>
      <c r="D28" s="160"/>
      <c r="E28" s="160"/>
      <c r="F28" s="160"/>
      <c r="G28" s="160"/>
      <c r="H28" s="160"/>
      <c r="I28" s="160"/>
      <c r="J28" s="160"/>
      <c r="K28" s="161"/>
      <c r="L28" s="112"/>
      <c r="M28"/>
    </row>
    <row r="29" spans="1:13" ht="50.25" customHeight="1" x14ac:dyDescent="0.15">
      <c r="A29" s="119"/>
      <c r="B29" s="113" t="s">
        <v>285</v>
      </c>
      <c r="C29" s="384" t="s">
        <v>258</v>
      </c>
      <c r="D29" s="385"/>
      <c r="E29" s="385"/>
      <c r="F29" s="385"/>
      <c r="G29" s="385"/>
      <c r="H29" s="385"/>
      <c r="I29" s="385"/>
      <c r="J29" s="385"/>
      <c r="K29" s="386"/>
      <c r="L29" s="100"/>
      <c r="M29"/>
    </row>
    <row r="30" spans="1:13" ht="36" customHeight="1" x14ac:dyDescent="0.15">
      <c r="A30" s="119"/>
      <c r="B30" s="113" t="s">
        <v>286</v>
      </c>
      <c r="C30" s="384" t="s">
        <v>235</v>
      </c>
      <c r="D30" s="385"/>
      <c r="E30" s="385"/>
      <c r="F30" s="385"/>
      <c r="G30" s="385"/>
      <c r="H30" s="385"/>
      <c r="I30" s="385"/>
      <c r="J30" s="385"/>
      <c r="K30" s="386"/>
      <c r="L30" s="100"/>
      <c r="M30"/>
    </row>
    <row r="31" spans="1:13" ht="21.75" customHeight="1" x14ac:dyDescent="0.15">
      <c r="A31" s="8"/>
      <c r="B31" s="8"/>
      <c r="C31" s="8"/>
      <c r="D31" s="8"/>
      <c r="E31" s="8"/>
      <c r="F31" s="8"/>
      <c r="G31" s="8"/>
      <c r="H31" s="8"/>
      <c r="I31" s="8"/>
      <c r="J31" s="8"/>
      <c r="K31" s="8"/>
      <c r="L31" s="8"/>
      <c r="M31" s="8"/>
    </row>
    <row r="32" spans="1:13" ht="21.75" customHeight="1" x14ac:dyDescent="0.15">
      <c r="A32" s="110" t="s">
        <v>240</v>
      </c>
      <c r="B32" s="33"/>
      <c r="C32" s="93"/>
      <c r="D32" s="93"/>
      <c r="E32" s="93"/>
      <c r="F32" s="93"/>
      <c r="G32" s="93"/>
      <c r="H32" s="93"/>
      <c r="I32" s="93"/>
      <c r="J32" s="8"/>
      <c r="K32" s="8"/>
      <c r="L32" s="8"/>
      <c r="M32" s="8"/>
    </row>
    <row r="33" spans="1:14" ht="38.25" customHeight="1" x14ac:dyDescent="0.15">
      <c r="A33" s="118"/>
      <c r="B33" s="113" t="s">
        <v>287</v>
      </c>
      <c r="C33" s="159" t="s">
        <v>241</v>
      </c>
      <c r="D33" s="160"/>
      <c r="E33" s="160"/>
      <c r="F33" s="160"/>
      <c r="G33" s="160"/>
      <c r="H33" s="160"/>
      <c r="I33" s="160"/>
      <c r="J33" s="160"/>
      <c r="K33" s="161"/>
      <c r="L33" s="112"/>
      <c r="M33" s="8"/>
    </row>
    <row r="34" spans="1:14" ht="37.5" customHeight="1" x14ac:dyDescent="0.15">
      <c r="A34" s="118"/>
      <c r="B34" s="113" t="s">
        <v>285</v>
      </c>
      <c r="C34" s="384" t="s">
        <v>314</v>
      </c>
      <c r="D34" s="385"/>
      <c r="E34" s="385"/>
      <c r="F34" s="385"/>
      <c r="G34" s="385"/>
      <c r="H34" s="385"/>
      <c r="I34" s="385"/>
      <c r="J34" s="385"/>
      <c r="K34" s="386"/>
      <c r="L34" s="100"/>
      <c r="M34" s="149" t="s">
        <v>315</v>
      </c>
    </row>
    <row r="35" spans="1:14" ht="34.5" customHeight="1" x14ac:dyDescent="0.15">
      <c r="A35" s="118"/>
      <c r="B35" s="113" t="s">
        <v>286</v>
      </c>
      <c r="C35" s="384" t="s">
        <v>237</v>
      </c>
      <c r="D35" s="385"/>
      <c r="E35" s="385"/>
      <c r="F35" s="385"/>
      <c r="G35" s="385"/>
      <c r="H35" s="385"/>
      <c r="I35" s="385"/>
      <c r="J35" s="385"/>
      <c r="K35" s="386"/>
      <c r="L35" s="100"/>
      <c r="M35" s="8"/>
    </row>
    <row r="36" spans="1:14" ht="47.25" customHeight="1" x14ac:dyDescent="0.15">
      <c r="A36" s="119"/>
      <c r="B36" s="113" t="s">
        <v>288</v>
      </c>
      <c r="C36" s="384" t="s">
        <v>258</v>
      </c>
      <c r="D36" s="385"/>
      <c r="E36" s="385"/>
      <c r="F36" s="385"/>
      <c r="G36" s="385"/>
      <c r="H36" s="385"/>
      <c r="I36" s="385"/>
      <c r="J36" s="385"/>
      <c r="K36" s="386"/>
      <c r="L36" s="100"/>
      <c r="M36" s="8"/>
    </row>
    <row r="37" spans="1:14" ht="43.5" customHeight="1" x14ac:dyDescent="0.15">
      <c r="A37" s="119"/>
      <c r="B37" s="113" t="s">
        <v>289</v>
      </c>
      <c r="C37" s="384" t="s">
        <v>235</v>
      </c>
      <c r="D37" s="385"/>
      <c r="E37" s="385"/>
      <c r="F37" s="385"/>
      <c r="G37" s="385"/>
      <c r="H37" s="385"/>
      <c r="I37" s="385"/>
      <c r="J37" s="385"/>
      <c r="K37" s="386"/>
      <c r="L37" s="100"/>
      <c r="M37" s="8"/>
    </row>
    <row r="38" spans="1:14" ht="20.25" customHeight="1" x14ac:dyDescent="0.15">
      <c r="A38" s="8"/>
      <c r="B38" s="8"/>
      <c r="C38" s="8"/>
      <c r="D38" s="8"/>
      <c r="E38" s="8"/>
      <c r="F38" s="8"/>
      <c r="G38" s="8"/>
      <c r="H38" s="8"/>
      <c r="I38" s="8"/>
      <c r="J38" s="8"/>
      <c r="K38" s="8"/>
      <c r="L38" s="8"/>
      <c r="M38" s="8"/>
    </row>
    <row r="39" spans="1:14" ht="21.75" customHeight="1" x14ac:dyDescent="0.15">
      <c r="A39" s="115" t="s">
        <v>331</v>
      </c>
      <c r="B39" s="8"/>
      <c r="C39" s="8"/>
      <c r="D39" s="8"/>
      <c r="E39" s="8"/>
      <c r="F39" s="8"/>
      <c r="G39" s="8"/>
      <c r="H39" s="8"/>
      <c r="I39" s="8"/>
      <c r="J39" s="8"/>
      <c r="K39" s="8"/>
      <c r="L39" s="8"/>
      <c r="M39" s="8"/>
    </row>
    <row r="40" spans="1:14" ht="43.5" customHeight="1" x14ac:dyDescent="0.15">
      <c r="A40" s="388" t="s">
        <v>249</v>
      </c>
      <c r="B40" s="389"/>
      <c r="C40" s="390"/>
      <c r="D40" s="391"/>
      <c r="E40" s="392"/>
      <c r="F40" s="392"/>
      <c r="G40" s="393"/>
      <c r="H40" s="116" t="s">
        <v>115</v>
      </c>
      <c r="I40" s="394"/>
      <c r="J40" s="395"/>
      <c r="K40" s="395"/>
      <c r="L40" s="395"/>
      <c r="M40" s="152" t="s">
        <v>332</v>
      </c>
      <c r="N40" s="62"/>
    </row>
    <row r="41" spans="1:14" ht="29.25" customHeight="1" x14ac:dyDescent="0.15">
      <c r="A41" s="387" t="s">
        <v>329</v>
      </c>
      <c r="B41" s="387"/>
      <c r="C41" s="387"/>
      <c r="D41" s="387"/>
      <c r="E41" s="387"/>
      <c r="F41" s="387"/>
      <c r="G41" s="387"/>
      <c r="H41" s="387"/>
      <c r="I41" s="387"/>
      <c r="J41" s="387"/>
      <c r="K41" s="387"/>
      <c r="L41" s="387"/>
    </row>
    <row r="42" spans="1:14" ht="12" customHeight="1" x14ac:dyDescent="0.15">
      <c r="A42" s="117"/>
      <c r="B42" s="117"/>
      <c r="C42" s="117"/>
      <c r="D42" s="117"/>
      <c r="E42" s="117"/>
      <c r="F42" s="117"/>
      <c r="G42" s="117"/>
      <c r="H42" s="117"/>
      <c r="I42" s="117"/>
      <c r="J42" s="117"/>
      <c r="K42" s="117"/>
      <c r="L42" s="8"/>
    </row>
    <row r="43" spans="1:14" ht="20.25" customHeight="1" x14ac:dyDescent="0.15">
      <c r="A43" s="96" t="s">
        <v>187</v>
      </c>
      <c r="B43" s="8"/>
      <c r="C43" s="8"/>
      <c r="D43" s="8"/>
      <c r="E43" s="38"/>
      <c r="F43" s="38"/>
      <c r="G43" s="8"/>
      <c r="H43" s="8"/>
      <c r="I43" s="8"/>
      <c r="J43" s="8"/>
      <c r="K43" s="8"/>
      <c r="L43" s="8"/>
    </row>
    <row r="44" spans="1:14" ht="21" customHeight="1" x14ac:dyDescent="0.15">
      <c r="A44" s="97" t="s">
        <v>210</v>
      </c>
      <c r="B44" s="8"/>
      <c r="C44" s="8"/>
      <c r="D44" s="8"/>
      <c r="E44" s="38"/>
      <c r="F44" s="38"/>
      <c r="G44" s="38"/>
      <c r="H44" s="38"/>
      <c r="I44" s="38"/>
      <c r="J44" s="8"/>
      <c r="K44" s="8"/>
      <c r="L44" s="8"/>
    </row>
    <row r="45" spans="1:14" ht="44.25" customHeight="1" x14ac:dyDescent="0.15">
      <c r="A45" s="212" t="s">
        <v>10</v>
      </c>
      <c r="B45" s="212"/>
      <c r="C45" s="172" t="s">
        <v>9</v>
      </c>
      <c r="D45" s="173"/>
      <c r="E45" s="204" t="s">
        <v>276</v>
      </c>
      <c r="F45" s="205"/>
      <c r="G45" s="213" t="s">
        <v>279</v>
      </c>
      <c r="H45" s="205"/>
      <c r="I45" s="205"/>
      <c r="J45" s="175" t="s">
        <v>176</v>
      </c>
      <c r="K45" s="181"/>
      <c r="L45" s="8"/>
      <c r="M45" s="148" t="str">
        <f>IF(OR(J49="○"),"★この項目については、認定基準の達成を確認できる書類をご提出ください","")</f>
        <v/>
      </c>
    </row>
    <row r="46" spans="1:14" ht="27" customHeight="1" x14ac:dyDescent="0.15">
      <c r="A46" s="178" t="s">
        <v>242</v>
      </c>
      <c r="B46" s="178"/>
      <c r="C46" s="214"/>
      <c r="D46" s="215"/>
      <c r="E46" s="214"/>
      <c r="F46" s="216"/>
      <c r="G46" s="217"/>
      <c r="H46" s="218"/>
      <c r="I46" s="219"/>
      <c r="J46" s="206"/>
      <c r="K46" s="207"/>
      <c r="L46" s="8"/>
      <c r="M46"/>
    </row>
    <row r="47" spans="1:14" ht="27" customHeight="1" x14ac:dyDescent="0.15">
      <c r="A47" s="178" t="s">
        <v>243</v>
      </c>
      <c r="B47" s="178"/>
      <c r="C47" s="214"/>
      <c r="D47" s="215"/>
      <c r="E47" s="214"/>
      <c r="F47" s="216"/>
      <c r="G47" s="220"/>
      <c r="H47" s="221"/>
      <c r="I47" s="222"/>
      <c r="J47" s="208"/>
      <c r="K47" s="209"/>
      <c r="L47" s="8"/>
      <c r="M47"/>
    </row>
    <row r="48" spans="1:14" ht="27" customHeight="1" x14ac:dyDescent="0.15">
      <c r="A48" s="178" t="s">
        <v>244</v>
      </c>
      <c r="B48" s="178"/>
      <c r="C48" s="214"/>
      <c r="D48" s="215"/>
      <c r="E48" s="214"/>
      <c r="F48" s="216"/>
      <c r="G48" s="223"/>
      <c r="H48" s="224"/>
      <c r="I48" s="225"/>
      <c r="J48" s="210"/>
      <c r="K48" s="211"/>
      <c r="L48" s="8"/>
      <c r="M48"/>
    </row>
    <row r="49" spans="1:14" ht="27" customHeight="1" x14ac:dyDescent="0.15">
      <c r="A49" s="228"/>
      <c r="B49" s="228"/>
      <c r="C49" s="226">
        <f>SUM(C46:D48)</f>
        <v>0</v>
      </c>
      <c r="D49" s="227"/>
      <c r="E49" s="226">
        <f>SUM(E46:F48)</f>
        <v>0</v>
      </c>
      <c r="F49" s="227"/>
      <c r="G49" s="176" t="e">
        <f>ROUNDDOWN(E49/C49*100,0)</f>
        <v>#DIV/0!</v>
      </c>
      <c r="H49" s="177"/>
      <c r="I49" s="120" t="s">
        <v>29</v>
      </c>
      <c r="J49" s="229" t="str">
        <f>IFERROR(IF(G49&gt;=30,"○","　"),"")</f>
        <v/>
      </c>
      <c r="K49" s="230"/>
      <c r="L49" s="12"/>
    </row>
    <row r="50" spans="1:14" ht="12" customHeight="1" x14ac:dyDescent="0.15">
      <c r="A50" s="8"/>
      <c r="B50" s="13"/>
      <c r="C50" s="13"/>
      <c r="D50" s="10"/>
      <c r="E50" s="10"/>
      <c r="F50" s="10"/>
      <c r="G50" s="10"/>
      <c r="H50" s="10"/>
      <c r="I50" s="10"/>
      <c r="J50" s="14"/>
      <c r="K50" s="14"/>
      <c r="L50" s="8"/>
    </row>
    <row r="51" spans="1:14" ht="23.25" customHeight="1" x14ac:dyDescent="0.15">
      <c r="A51" s="44" t="s">
        <v>188</v>
      </c>
      <c r="B51" s="8"/>
      <c r="C51" s="8"/>
      <c r="D51" s="8"/>
      <c r="E51" s="8"/>
      <c r="F51" s="8"/>
      <c r="G51" s="8"/>
      <c r="H51" s="8"/>
      <c r="I51" s="8"/>
      <c r="J51" s="8"/>
      <c r="K51" s="8"/>
      <c r="L51" s="8"/>
    </row>
    <row r="52" spans="1:14" ht="18.75" customHeight="1" x14ac:dyDescent="0.15">
      <c r="A52" s="97" t="s">
        <v>211</v>
      </c>
      <c r="B52" s="8"/>
      <c r="C52" s="8"/>
      <c r="D52" s="8"/>
      <c r="E52" s="8"/>
      <c r="F52" s="8"/>
      <c r="G52" s="38"/>
      <c r="H52" s="38"/>
      <c r="I52" s="38"/>
      <c r="J52" s="56"/>
      <c r="K52" s="56"/>
      <c r="L52" s="15"/>
      <c r="M52" s="6"/>
      <c r="N52" s="1"/>
    </row>
    <row r="53" spans="1:14" ht="45" customHeight="1" x14ac:dyDescent="0.15">
      <c r="A53" s="163" t="s">
        <v>10</v>
      </c>
      <c r="B53" s="163"/>
      <c r="C53" s="213" t="s">
        <v>11</v>
      </c>
      <c r="D53" s="236"/>
      <c r="E53" s="204" t="s">
        <v>277</v>
      </c>
      <c r="F53" s="273"/>
      <c r="G53" s="213" t="s">
        <v>279</v>
      </c>
      <c r="H53" s="205"/>
      <c r="I53" s="205"/>
      <c r="J53" s="175" t="s">
        <v>176</v>
      </c>
      <c r="K53" s="181"/>
      <c r="L53" s="15"/>
      <c r="M53" s="148" t="str">
        <f>IF(OR(J57="○"),"★この項目については、認定基準の達成を確認できる書類をご提出ください","")</f>
        <v/>
      </c>
      <c r="N53" s="1"/>
    </row>
    <row r="54" spans="1:14" ht="27" customHeight="1" x14ac:dyDescent="0.15">
      <c r="A54" s="178" t="s">
        <v>242</v>
      </c>
      <c r="B54" s="178"/>
      <c r="C54" s="214"/>
      <c r="D54" s="215"/>
      <c r="E54" s="214"/>
      <c r="F54" s="215"/>
      <c r="G54" s="217"/>
      <c r="H54" s="218"/>
      <c r="I54" s="219"/>
      <c r="J54" s="206"/>
      <c r="K54" s="207"/>
      <c r="L54" s="15"/>
      <c r="M54" s="6"/>
      <c r="N54" s="1"/>
    </row>
    <row r="55" spans="1:14" ht="27" customHeight="1" x14ac:dyDescent="0.15">
      <c r="A55" s="178" t="s">
        <v>243</v>
      </c>
      <c r="B55" s="178"/>
      <c r="C55" s="214"/>
      <c r="D55" s="215"/>
      <c r="E55" s="214"/>
      <c r="F55" s="216"/>
      <c r="G55" s="220"/>
      <c r="H55" s="221"/>
      <c r="I55" s="222"/>
      <c r="J55" s="208"/>
      <c r="K55" s="209"/>
      <c r="L55" s="15"/>
      <c r="M55" s="6"/>
      <c r="N55" s="1"/>
    </row>
    <row r="56" spans="1:14" ht="27" customHeight="1" x14ac:dyDescent="0.15">
      <c r="A56" s="178" t="s">
        <v>244</v>
      </c>
      <c r="B56" s="178"/>
      <c r="C56" s="214"/>
      <c r="D56" s="215"/>
      <c r="E56" s="214"/>
      <c r="F56" s="216"/>
      <c r="G56" s="223"/>
      <c r="H56" s="224"/>
      <c r="I56" s="225"/>
      <c r="J56" s="210"/>
      <c r="K56" s="211"/>
      <c r="L56" s="15"/>
      <c r="M56" s="6"/>
      <c r="N56" s="1"/>
    </row>
    <row r="57" spans="1:14" ht="27" customHeight="1" x14ac:dyDescent="0.15">
      <c r="A57" s="228"/>
      <c r="B57" s="228"/>
      <c r="C57" s="226">
        <f>SUM(C54:D56)</f>
        <v>0</v>
      </c>
      <c r="D57" s="227"/>
      <c r="E57" s="226">
        <f>SUM(E54:F56)</f>
        <v>0</v>
      </c>
      <c r="F57" s="227"/>
      <c r="G57" s="176" t="e">
        <f>ROUNDDOWN(E57/C57*100,0)</f>
        <v>#DIV/0!</v>
      </c>
      <c r="H57" s="177"/>
      <c r="I57" s="120" t="s">
        <v>29</v>
      </c>
      <c r="J57" s="229" t="str">
        <f>IFERROR(IF(G57&gt;=75,"○","　"),"")</f>
        <v/>
      </c>
      <c r="K57" s="230"/>
      <c r="L57" s="15"/>
      <c r="M57" s="6"/>
      <c r="N57" s="1"/>
    </row>
    <row r="58" spans="1:14" ht="15.75" customHeight="1" x14ac:dyDescent="0.15">
      <c r="A58" s="16"/>
      <c r="B58" s="15"/>
      <c r="C58" s="15"/>
      <c r="D58" s="15"/>
      <c r="E58" s="15"/>
      <c r="F58" s="15"/>
      <c r="G58" s="15"/>
      <c r="H58" s="15"/>
      <c r="I58" s="17"/>
      <c r="J58" s="15"/>
      <c r="K58" s="15"/>
      <c r="L58" s="15"/>
      <c r="M58" s="6"/>
      <c r="N58" s="1"/>
    </row>
    <row r="59" spans="1:14" ht="27" customHeight="1" x14ac:dyDescent="0.15">
      <c r="A59" s="44" t="s">
        <v>189</v>
      </c>
      <c r="B59" s="38"/>
      <c r="C59" s="38"/>
      <c r="D59" s="38"/>
      <c r="E59" s="38"/>
      <c r="F59" s="38"/>
      <c r="G59" s="38"/>
      <c r="H59" s="38"/>
      <c r="I59" s="38"/>
      <c r="J59" s="38"/>
      <c r="K59" s="38"/>
      <c r="L59" s="38"/>
      <c r="M59" s="148"/>
    </row>
    <row r="60" spans="1:14" s="61" customFormat="1" ht="51.75" customHeight="1" x14ac:dyDescent="0.15">
      <c r="A60" s="260" t="s">
        <v>232</v>
      </c>
      <c r="B60" s="260"/>
      <c r="C60" s="260"/>
      <c r="D60" s="260"/>
      <c r="E60" s="260"/>
      <c r="F60" s="260"/>
      <c r="G60" s="260"/>
      <c r="H60" s="260"/>
      <c r="I60" s="260"/>
      <c r="J60" s="260"/>
      <c r="K60" s="260"/>
      <c r="L60" s="260"/>
      <c r="M60" s="60"/>
    </row>
    <row r="61" spans="1:14" ht="32.25" customHeight="1" x14ac:dyDescent="0.15">
      <c r="A61" s="271"/>
      <c r="B61" s="261" t="s">
        <v>196</v>
      </c>
      <c r="C61" s="262"/>
      <c r="D61" s="262"/>
      <c r="E61" s="262"/>
      <c r="F61" s="263"/>
      <c r="G61" s="267" t="s">
        <v>204</v>
      </c>
      <c r="H61" s="268"/>
      <c r="I61" s="267" t="s">
        <v>205</v>
      </c>
      <c r="J61" s="268"/>
      <c r="K61" s="175" t="s">
        <v>173</v>
      </c>
      <c r="L61" s="181"/>
      <c r="M61" s="148" t="str">
        <f>IF(OR(K63="○",L63="○"),"★この項目については、認定基準の達成を確認できる書類をご提出ください","")</f>
        <v/>
      </c>
      <c r="N61" s="1"/>
    </row>
    <row r="62" spans="1:14" ht="30.75" customHeight="1" x14ac:dyDescent="0.15">
      <c r="A62" s="272"/>
      <c r="B62" s="264"/>
      <c r="C62" s="265"/>
      <c r="D62" s="265"/>
      <c r="E62" s="265"/>
      <c r="F62" s="266"/>
      <c r="G62" s="269"/>
      <c r="H62" s="270"/>
      <c r="I62" s="269"/>
      <c r="J62" s="270"/>
      <c r="K62" s="46" t="s">
        <v>91</v>
      </c>
      <c r="L62" s="46" t="s">
        <v>92</v>
      </c>
      <c r="M62" s="6"/>
      <c r="N62" s="1"/>
    </row>
    <row r="63" spans="1:14" ht="30" customHeight="1" x14ac:dyDescent="0.15">
      <c r="A63" s="68" t="s">
        <v>74</v>
      </c>
      <c r="B63" s="250" t="s">
        <v>207</v>
      </c>
      <c r="C63" s="251"/>
      <c r="D63" s="251"/>
      <c r="E63" s="251"/>
      <c r="F63" s="252"/>
      <c r="G63" s="234"/>
      <c r="H63" s="234"/>
      <c r="I63" s="234"/>
      <c r="J63" s="234"/>
      <c r="K63" s="247" t="str">
        <f>IF(COUNTA(G63:H70)&gt;=3,"○","　")</f>
        <v>　</v>
      </c>
      <c r="L63" s="247" t="str">
        <f>IF(COUNTA(I63:J70)&gt;0,"○","　")</f>
        <v>　</v>
      </c>
      <c r="M63" s="148"/>
      <c r="N63" s="1"/>
    </row>
    <row r="64" spans="1:14" ht="30" customHeight="1" x14ac:dyDescent="0.15">
      <c r="A64" s="68" t="s">
        <v>75</v>
      </c>
      <c r="B64" s="231" t="s">
        <v>42</v>
      </c>
      <c r="C64" s="232"/>
      <c r="D64" s="232"/>
      <c r="E64" s="232"/>
      <c r="F64" s="233"/>
      <c r="G64" s="234"/>
      <c r="H64" s="234"/>
      <c r="I64" s="234"/>
      <c r="J64" s="234"/>
      <c r="K64" s="247"/>
      <c r="L64" s="247"/>
      <c r="M64" s="47"/>
      <c r="N64" s="1"/>
    </row>
    <row r="65" spans="1:19" ht="30" customHeight="1" x14ac:dyDescent="0.15">
      <c r="A65" s="68" t="s">
        <v>76</v>
      </c>
      <c r="B65" s="231" t="s">
        <v>180</v>
      </c>
      <c r="C65" s="232"/>
      <c r="D65" s="232"/>
      <c r="E65" s="232"/>
      <c r="F65" s="233"/>
      <c r="G65" s="234"/>
      <c r="H65" s="234"/>
      <c r="I65" s="234"/>
      <c r="J65" s="234"/>
      <c r="K65" s="247"/>
      <c r="L65" s="247"/>
      <c r="M65" s="47"/>
      <c r="N65" s="1"/>
    </row>
    <row r="66" spans="1:19" ht="30" customHeight="1" x14ac:dyDescent="0.15">
      <c r="A66" s="68" t="s">
        <v>77</v>
      </c>
      <c r="B66" s="231" t="s">
        <v>227</v>
      </c>
      <c r="C66" s="232"/>
      <c r="D66" s="232"/>
      <c r="E66" s="232"/>
      <c r="F66" s="233"/>
      <c r="G66" s="234"/>
      <c r="H66" s="234"/>
      <c r="I66" s="234"/>
      <c r="J66" s="234"/>
      <c r="K66" s="247"/>
      <c r="L66" s="247"/>
      <c r="M66" s="47"/>
      <c r="N66" s="1"/>
    </row>
    <row r="67" spans="1:19" ht="30" customHeight="1" x14ac:dyDescent="0.15">
      <c r="A67" s="68" t="s">
        <v>78</v>
      </c>
      <c r="B67" s="231" t="s">
        <v>43</v>
      </c>
      <c r="C67" s="232"/>
      <c r="D67" s="232"/>
      <c r="E67" s="232"/>
      <c r="F67" s="233"/>
      <c r="G67" s="234"/>
      <c r="H67" s="234"/>
      <c r="I67" s="234"/>
      <c r="J67" s="234"/>
      <c r="K67" s="247"/>
      <c r="L67" s="247"/>
      <c r="M67" s="47"/>
      <c r="N67" s="1"/>
    </row>
    <row r="68" spans="1:19" ht="30" customHeight="1" x14ac:dyDescent="0.15">
      <c r="A68" s="68" t="s">
        <v>79</v>
      </c>
      <c r="B68" s="250" t="s">
        <v>44</v>
      </c>
      <c r="C68" s="251"/>
      <c r="D68" s="251"/>
      <c r="E68" s="251"/>
      <c r="F68" s="252"/>
      <c r="G68" s="234"/>
      <c r="H68" s="234"/>
      <c r="I68" s="234"/>
      <c r="J68" s="234"/>
      <c r="K68" s="247"/>
      <c r="L68" s="247"/>
      <c r="M68" s="47"/>
      <c r="N68" s="1"/>
    </row>
    <row r="69" spans="1:19" ht="30" customHeight="1" x14ac:dyDescent="0.15">
      <c r="A69" s="68" t="s">
        <v>80</v>
      </c>
      <c r="B69" s="250" t="s">
        <v>45</v>
      </c>
      <c r="C69" s="251"/>
      <c r="D69" s="251"/>
      <c r="E69" s="251"/>
      <c r="F69" s="252"/>
      <c r="G69" s="234"/>
      <c r="H69" s="234"/>
      <c r="I69" s="234"/>
      <c r="J69" s="234"/>
      <c r="K69" s="247"/>
      <c r="L69" s="247"/>
      <c r="M69" s="47"/>
      <c r="N69" s="1"/>
    </row>
    <row r="70" spans="1:19" ht="30" customHeight="1" x14ac:dyDescent="0.15">
      <c r="A70" s="68" t="s">
        <v>81</v>
      </c>
      <c r="B70" s="250" t="s">
        <v>198</v>
      </c>
      <c r="C70" s="251"/>
      <c r="D70" s="251"/>
      <c r="E70" s="251"/>
      <c r="F70" s="252"/>
      <c r="G70" s="234"/>
      <c r="H70" s="234"/>
      <c r="I70" s="234"/>
      <c r="J70" s="234"/>
      <c r="K70" s="247"/>
      <c r="L70" s="247"/>
      <c r="M70" s="47"/>
      <c r="N70" s="1"/>
    </row>
    <row r="71" spans="1:19" ht="22.5" customHeight="1" x14ac:dyDescent="0.15">
      <c r="A71" s="10"/>
      <c r="B71" s="20"/>
      <c r="C71" s="20"/>
      <c r="D71" s="20"/>
      <c r="E71" s="20"/>
      <c r="F71" s="20"/>
      <c r="G71" s="20"/>
      <c r="H71" s="20"/>
      <c r="I71" s="249"/>
      <c r="J71" s="249"/>
      <c r="K71" s="248"/>
      <c r="L71" s="248"/>
      <c r="M71" s="107"/>
      <c r="N71" s="107"/>
    </row>
    <row r="72" spans="1:19" ht="20.25" customHeight="1" x14ac:dyDescent="0.15">
      <c r="A72" s="44" t="s">
        <v>190</v>
      </c>
      <c r="B72" s="8"/>
      <c r="C72" s="8"/>
      <c r="D72" s="8"/>
      <c r="E72" s="8"/>
      <c r="F72" s="8"/>
      <c r="G72" s="8"/>
      <c r="H72" s="8"/>
      <c r="I72" s="8"/>
      <c r="J72" s="8"/>
      <c r="K72" s="8"/>
      <c r="L72" s="8"/>
      <c r="N72" s="3"/>
    </row>
    <row r="73" spans="1:19" s="2" customFormat="1" ht="27" customHeight="1" x14ac:dyDescent="0.15">
      <c r="A73" s="37" t="s">
        <v>228</v>
      </c>
      <c r="B73" s="22"/>
      <c r="C73" s="22"/>
      <c r="D73" s="22"/>
      <c r="E73" s="22"/>
      <c r="F73" s="22"/>
      <c r="G73" s="22"/>
      <c r="H73" s="22"/>
      <c r="I73" s="22"/>
      <c r="J73" s="22"/>
      <c r="K73" s="22"/>
      <c r="L73" s="22"/>
      <c r="M73" s="4"/>
      <c r="N73" s="4"/>
    </row>
    <row r="74" spans="1:19" ht="37.5" customHeight="1" x14ac:dyDescent="0.15">
      <c r="A74" s="19"/>
      <c r="B74" s="164" t="s">
        <v>12</v>
      </c>
      <c r="C74" s="283"/>
      <c r="D74" s="283"/>
      <c r="E74" s="283"/>
      <c r="F74" s="283"/>
      <c r="G74" s="283"/>
      <c r="H74" s="165"/>
      <c r="I74" s="235" t="s">
        <v>14</v>
      </c>
      <c r="J74" s="235"/>
      <c r="K74" s="235" t="s">
        <v>177</v>
      </c>
      <c r="L74" s="235"/>
      <c r="M74" s="148" t="str">
        <f>IF(OR(I75="○",I76="○",I83="○",I84="○",I85="○"),"★この項目については、認定基準の達成を確認できる書類をご提出ください","")</f>
        <v/>
      </c>
      <c r="N74" s="3"/>
    </row>
    <row r="75" spans="1:19" ht="78.75" customHeight="1" x14ac:dyDescent="0.15">
      <c r="A75" s="68" t="s">
        <v>74</v>
      </c>
      <c r="B75" s="254" t="s">
        <v>271</v>
      </c>
      <c r="C75" s="255"/>
      <c r="D75" s="255"/>
      <c r="E75" s="255"/>
      <c r="F75" s="255"/>
      <c r="G75" s="255"/>
      <c r="H75" s="255"/>
      <c r="I75" s="234"/>
      <c r="J75" s="234"/>
      <c r="K75" s="247" t="str">
        <f>IF(COUNTA(I75,I77:J85)&gt;0,"○","　")</f>
        <v>　</v>
      </c>
      <c r="L75" s="247"/>
      <c r="M75" s="148"/>
      <c r="N75" s="3"/>
    </row>
    <row r="76" spans="1:19" ht="33.75" customHeight="1" x14ac:dyDescent="0.15">
      <c r="A76" s="284" t="s">
        <v>105</v>
      </c>
      <c r="B76" s="295" t="s">
        <v>265</v>
      </c>
      <c r="C76" s="295"/>
      <c r="D76" s="295"/>
      <c r="E76" s="295"/>
      <c r="F76" s="295"/>
      <c r="G76" s="295"/>
      <c r="H76" s="295"/>
      <c r="I76" s="356" t="str">
        <f>IF(COUNTA(I77:J82)&gt;0,"○","")</f>
        <v/>
      </c>
      <c r="J76" s="357"/>
      <c r="K76" s="247"/>
      <c r="L76" s="247"/>
      <c r="M76" s="5"/>
      <c r="N76" s="3"/>
    </row>
    <row r="77" spans="1:19" ht="30" customHeight="1" x14ac:dyDescent="0.15">
      <c r="A77" s="285"/>
      <c r="B77" s="71"/>
      <c r="C77" s="257" t="s">
        <v>266</v>
      </c>
      <c r="D77" s="258"/>
      <c r="E77" s="258"/>
      <c r="F77" s="258"/>
      <c r="G77" s="258"/>
      <c r="H77" s="259"/>
      <c r="I77" s="287"/>
      <c r="J77" s="288"/>
      <c r="K77" s="247"/>
      <c r="L77" s="247"/>
      <c r="M77" s="5"/>
      <c r="N77" s="3"/>
    </row>
    <row r="78" spans="1:19" ht="30" customHeight="1" x14ac:dyDescent="0.15">
      <c r="A78" s="285"/>
      <c r="B78" s="71"/>
      <c r="C78" s="274" t="s">
        <v>267</v>
      </c>
      <c r="D78" s="275"/>
      <c r="E78" s="275"/>
      <c r="F78" s="275"/>
      <c r="G78" s="275"/>
      <c r="H78" s="276"/>
      <c r="I78" s="289"/>
      <c r="J78" s="290"/>
      <c r="K78" s="247"/>
      <c r="L78" s="247"/>
      <c r="M78" s="5"/>
      <c r="N78" s="3"/>
      <c r="S78" t="str">
        <f>IF(COUNTA(I77:J82)&gt;0,"○","")</f>
        <v/>
      </c>
    </row>
    <row r="79" spans="1:19" ht="30" customHeight="1" x14ac:dyDescent="0.15">
      <c r="A79" s="285"/>
      <c r="B79" s="71"/>
      <c r="C79" s="274" t="s">
        <v>268</v>
      </c>
      <c r="D79" s="275"/>
      <c r="E79" s="275"/>
      <c r="F79" s="275"/>
      <c r="G79" s="275"/>
      <c r="H79" s="276"/>
      <c r="I79" s="289"/>
      <c r="J79" s="290"/>
      <c r="K79" s="247"/>
      <c r="L79" s="247"/>
      <c r="M79" s="5"/>
      <c r="N79" s="3"/>
    </row>
    <row r="80" spans="1:19" ht="30" customHeight="1" x14ac:dyDescent="0.15">
      <c r="A80" s="285"/>
      <c r="B80" s="71"/>
      <c r="C80" s="274" t="s">
        <v>269</v>
      </c>
      <c r="D80" s="275"/>
      <c r="E80" s="275"/>
      <c r="F80" s="275"/>
      <c r="G80" s="275"/>
      <c r="H80" s="276"/>
      <c r="I80" s="289"/>
      <c r="J80" s="290"/>
      <c r="K80" s="247"/>
      <c r="L80" s="247"/>
      <c r="M80" s="5"/>
      <c r="N80" s="3"/>
    </row>
    <row r="81" spans="1:16" ht="30" customHeight="1" x14ac:dyDescent="0.15">
      <c r="A81" s="285"/>
      <c r="B81" s="71"/>
      <c r="C81" s="277" t="s">
        <v>270</v>
      </c>
      <c r="D81" s="278"/>
      <c r="E81" s="278"/>
      <c r="F81" s="278"/>
      <c r="G81" s="278"/>
      <c r="H81" s="279"/>
      <c r="I81" s="291"/>
      <c r="J81" s="292"/>
      <c r="K81" s="247"/>
      <c r="L81" s="247"/>
      <c r="M81" s="5"/>
      <c r="N81" s="3"/>
    </row>
    <row r="82" spans="1:16" ht="39" customHeight="1" x14ac:dyDescent="0.15">
      <c r="A82" s="286"/>
      <c r="B82" s="72"/>
      <c r="C82" s="280" t="s">
        <v>274</v>
      </c>
      <c r="D82" s="281"/>
      <c r="E82" s="281"/>
      <c r="F82" s="281"/>
      <c r="G82" s="281"/>
      <c r="H82" s="282"/>
      <c r="I82" s="293"/>
      <c r="J82" s="294"/>
      <c r="K82" s="247"/>
      <c r="L82" s="247"/>
      <c r="M82" s="5"/>
      <c r="N82" s="3"/>
    </row>
    <row r="83" spans="1:16" ht="40.5" customHeight="1" x14ac:dyDescent="0.15">
      <c r="A83" s="68" t="s">
        <v>106</v>
      </c>
      <c r="B83" s="253" t="s">
        <v>195</v>
      </c>
      <c r="C83" s="256"/>
      <c r="D83" s="256"/>
      <c r="E83" s="256"/>
      <c r="F83" s="256"/>
      <c r="G83" s="256"/>
      <c r="H83" s="256"/>
      <c r="I83" s="234"/>
      <c r="J83" s="234"/>
      <c r="K83" s="247"/>
      <c r="L83" s="247"/>
      <c r="M83" s="5"/>
      <c r="N83" s="3"/>
    </row>
    <row r="84" spans="1:16" ht="38.25" customHeight="1" x14ac:dyDescent="0.15">
      <c r="A84" s="68" t="s">
        <v>107</v>
      </c>
      <c r="B84" s="254" t="s">
        <v>178</v>
      </c>
      <c r="C84" s="254"/>
      <c r="D84" s="254"/>
      <c r="E84" s="254"/>
      <c r="F84" s="254"/>
      <c r="G84" s="254"/>
      <c r="H84" s="254"/>
      <c r="I84" s="234"/>
      <c r="J84" s="234"/>
      <c r="K84" s="247"/>
      <c r="L84" s="247"/>
      <c r="M84" s="5"/>
      <c r="N84" s="3"/>
    </row>
    <row r="85" spans="1:16" ht="39" customHeight="1" x14ac:dyDescent="0.15">
      <c r="A85" s="68" t="s">
        <v>108</v>
      </c>
      <c r="B85" s="253" t="s">
        <v>197</v>
      </c>
      <c r="C85" s="253"/>
      <c r="D85" s="253"/>
      <c r="E85" s="253"/>
      <c r="F85" s="253"/>
      <c r="G85" s="253"/>
      <c r="H85" s="253"/>
      <c r="I85" s="234"/>
      <c r="J85" s="234"/>
      <c r="K85" s="247"/>
      <c r="L85" s="247"/>
      <c r="N85" s="3"/>
    </row>
    <row r="86" spans="1:16" ht="28.5" customHeight="1" x14ac:dyDescent="0.15">
      <c r="A86" s="8"/>
      <c r="B86" s="13"/>
      <c r="C86" s="13"/>
      <c r="D86" s="10"/>
      <c r="E86" s="10"/>
      <c r="F86" s="10"/>
      <c r="G86" s="10"/>
      <c r="H86" s="10"/>
      <c r="I86" s="10"/>
      <c r="J86" s="10"/>
      <c r="K86" s="14"/>
      <c r="L86" s="14"/>
      <c r="N86" s="3"/>
    </row>
    <row r="87" spans="1:16" ht="23.25" customHeight="1" x14ac:dyDescent="0.15">
      <c r="A87" s="44" t="s">
        <v>191</v>
      </c>
      <c r="B87" s="38"/>
      <c r="C87" s="38"/>
      <c r="D87" s="38"/>
      <c r="E87" s="38"/>
      <c r="F87" s="8"/>
      <c r="G87" s="8"/>
      <c r="H87" s="8"/>
      <c r="I87" s="8"/>
      <c r="J87" s="8"/>
      <c r="K87" s="8"/>
      <c r="L87" s="8"/>
      <c r="N87" s="3"/>
    </row>
    <row r="88" spans="1:16" ht="27" customHeight="1" x14ac:dyDescent="0.15">
      <c r="A88" s="37" t="s">
        <v>212</v>
      </c>
      <c r="B88" s="38"/>
      <c r="C88" s="38"/>
      <c r="D88" s="38"/>
      <c r="E88" s="38"/>
      <c r="F88" s="38"/>
      <c r="G88" s="38"/>
      <c r="H88" s="38"/>
      <c r="I88" s="38"/>
      <c r="J88" s="56"/>
      <c r="K88" s="56"/>
      <c r="L88" s="56"/>
      <c r="M88" s="57"/>
      <c r="N88" s="57"/>
      <c r="O88" s="1"/>
    </row>
    <row r="89" spans="1:16" ht="52.5" customHeight="1" x14ac:dyDescent="0.15">
      <c r="A89" s="212" t="s">
        <v>8</v>
      </c>
      <c r="B89" s="212"/>
      <c r="C89" s="172" t="s">
        <v>181</v>
      </c>
      <c r="D89" s="173"/>
      <c r="E89" s="172" t="s">
        <v>182</v>
      </c>
      <c r="F89" s="173"/>
      <c r="G89" s="213" t="s">
        <v>200</v>
      </c>
      <c r="H89" s="205"/>
      <c r="I89" s="236"/>
      <c r="J89" s="175" t="s">
        <v>176</v>
      </c>
      <c r="K89" s="181"/>
      <c r="L89" s="15"/>
      <c r="M89" s="15"/>
      <c r="N89" s="6"/>
      <c r="O89" s="1"/>
    </row>
    <row r="90" spans="1:16" ht="27" customHeight="1" x14ac:dyDescent="0.15">
      <c r="A90" s="178" t="s">
        <v>242</v>
      </c>
      <c r="B90" s="178"/>
      <c r="C90" s="179"/>
      <c r="D90" s="180"/>
      <c r="E90" s="179"/>
      <c r="F90" s="180"/>
      <c r="G90" s="237"/>
      <c r="H90" s="238"/>
      <c r="I90" s="239"/>
      <c r="J90" s="182"/>
      <c r="K90" s="183"/>
      <c r="L90" s="15"/>
      <c r="M90" s="15"/>
      <c r="N90" s="6"/>
      <c r="O90" s="1"/>
    </row>
    <row r="91" spans="1:16" ht="27.75" customHeight="1" x14ac:dyDescent="0.15">
      <c r="A91" s="178" t="s">
        <v>243</v>
      </c>
      <c r="B91" s="178"/>
      <c r="C91" s="179"/>
      <c r="D91" s="180"/>
      <c r="E91" s="179"/>
      <c r="F91" s="180"/>
      <c r="G91" s="240"/>
      <c r="H91" s="241"/>
      <c r="I91" s="242"/>
      <c r="J91" s="184"/>
      <c r="K91" s="185"/>
      <c r="L91" s="15"/>
      <c r="M91" s="15"/>
      <c r="N91" s="6"/>
      <c r="O91" s="1"/>
    </row>
    <row r="92" spans="1:16" ht="28.5" customHeight="1" x14ac:dyDescent="0.15">
      <c r="A92" s="178" t="s">
        <v>244</v>
      </c>
      <c r="B92" s="178"/>
      <c r="C92" s="179"/>
      <c r="D92" s="180"/>
      <c r="E92" s="179"/>
      <c r="F92" s="180"/>
      <c r="G92" s="243"/>
      <c r="H92" s="244"/>
      <c r="I92" s="245"/>
      <c r="J92" s="186"/>
      <c r="K92" s="187"/>
      <c r="L92" s="15"/>
      <c r="M92" s="15"/>
      <c r="N92" s="6"/>
      <c r="O92" s="1"/>
    </row>
    <row r="93" spans="1:16" ht="30.75" customHeight="1" x14ac:dyDescent="0.15">
      <c r="A93" s="228"/>
      <c r="B93" s="228"/>
      <c r="C93" s="196">
        <f>SUM(C90:D92)</f>
        <v>0</v>
      </c>
      <c r="D93" s="197"/>
      <c r="E93" s="196">
        <f>SUM(E90:F92)</f>
        <v>0</v>
      </c>
      <c r="F93" s="197"/>
      <c r="G93" s="176" t="e">
        <f>ROUNDDOWN(E93/C93*100,0)</f>
        <v>#DIV/0!</v>
      </c>
      <c r="H93" s="177"/>
      <c r="I93" s="120" t="s">
        <v>29</v>
      </c>
      <c r="J93" s="354" t="str">
        <f>IFERROR(IF(G93&lt;=20,"○","　"),"")</f>
        <v/>
      </c>
      <c r="K93" s="355"/>
      <c r="L93" s="51"/>
      <c r="M93" s="15"/>
      <c r="N93" s="6"/>
      <c r="O93" s="6"/>
      <c r="P93" s="1"/>
    </row>
    <row r="94" spans="1:16" ht="30.75" customHeight="1" x14ac:dyDescent="0.15">
      <c r="A94" s="16"/>
      <c r="B94" s="15"/>
      <c r="C94" s="15"/>
      <c r="D94" s="15"/>
      <c r="E94" s="15"/>
      <c r="F94" s="15"/>
      <c r="G94" s="8"/>
      <c r="H94" s="8"/>
      <c r="I94" s="15"/>
      <c r="J94" s="15"/>
      <c r="K94" s="15"/>
      <c r="L94" s="15"/>
      <c r="M94" s="6"/>
      <c r="N94" s="6"/>
      <c r="O94" s="1"/>
    </row>
    <row r="95" spans="1:16" ht="23.25" customHeight="1" x14ac:dyDescent="0.15">
      <c r="A95" s="44" t="s">
        <v>192</v>
      </c>
      <c r="B95" s="8"/>
      <c r="C95" s="8"/>
      <c r="D95" s="8"/>
      <c r="E95" s="8"/>
      <c r="F95" s="8"/>
      <c r="G95" s="8"/>
      <c r="H95" s="8"/>
      <c r="I95" s="8"/>
      <c r="J95" s="8"/>
      <c r="K95" s="8"/>
      <c r="L95" s="8"/>
      <c r="N95" s="3"/>
    </row>
    <row r="96" spans="1:16" ht="27" customHeight="1" x14ac:dyDescent="0.15">
      <c r="A96" s="195" t="s">
        <v>213</v>
      </c>
      <c r="B96" s="195"/>
      <c r="C96" s="195"/>
      <c r="D96" s="195"/>
      <c r="E96" s="195"/>
      <c r="F96" s="195"/>
      <c r="G96" s="195"/>
      <c r="H96" s="195"/>
      <c r="I96" s="195"/>
      <c r="J96" s="195"/>
      <c r="K96" s="195"/>
      <c r="L96" s="195"/>
      <c r="N96" s="3"/>
    </row>
    <row r="97" spans="1:14" ht="41.25" customHeight="1" x14ac:dyDescent="0.15">
      <c r="A97" s="49" t="s">
        <v>0</v>
      </c>
      <c r="B97" s="175" t="s">
        <v>201</v>
      </c>
      <c r="C97" s="246"/>
      <c r="D97" s="246"/>
      <c r="E97" s="246"/>
      <c r="F97" s="246"/>
      <c r="G97" s="246"/>
      <c r="H97" s="358" t="s">
        <v>176</v>
      </c>
      <c r="I97" s="359"/>
      <c r="J97" s="9"/>
      <c r="K97" s="8"/>
      <c r="L97"/>
      <c r="M97"/>
    </row>
    <row r="98" spans="1:14" ht="27" customHeight="1" x14ac:dyDescent="0.15">
      <c r="A98" s="201" t="s">
        <v>242</v>
      </c>
      <c r="B98" s="28" t="s">
        <v>15</v>
      </c>
      <c r="C98" s="28" t="s">
        <v>16</v>
      </c>
      <c r="D98" s="28" t="s">
        <v>17</v>
      </c>
      <c r="E98" s="28" t="s">
        <v>18</v>
      </c>
      <c r="F98" s="28" t="s">
        <v>19</v>
      </c>
      <c r="G98" s="144" t="s">
        <v>20</v>
      </c>
      <c r="H98" s="188" t="str">
        <f>IF(AND(COUNT(B99:G99, B101:G101)=12,MAX(B99:G99, B101:G101)&lt;30),"○","")</f>
        <v/>
      </c>
      <c r="I98" s="189"/>
      <c r="J98" s="8"/>
      <c r="K98" s="8"/>
      <c r="L98"/>
      <c r="M98"/>
    </row>
    <row r="99" spans="1:14" ht="27" customHeight="1" x14ac:dyDescent="0.15">
      <c r="A99" s="202"/>
      <c r="B99" s="101"/>
      <c r="C99" s="101"/>
      <c r="D99" s="101"/>
      <c r="E99" s="101"/>
      <c r="F99" s="101"/>
      <c r="G99" s="101"/>
      <c r="H99" s="190"/>
      <c r="I99" s="191"/>
      <c r="J99" s="8"/>
      <c r="K99" s="8"/>
      <c r="L99"/>
      <c r="M99"/>
    </row>
    <row r="100" spans="1:14" ht="27" customHeight="1" x14ac:dyDescent="0.15">
      <c r="A100" s="202"/>
      <c r="B100" s="28" t="s">
        <v>21</v>
      </c>
      <c r="C100" s="28" t="s">
        <v>22</v>
      </c>
      <c r="D100" s="28" t="s">
        <v>23</v>
      </c>
      <c r="E100" s="28" t="s">
        <v>24</v>
      </c>
      <c r="F100" s="28" t="s">
        <v>25</v>
      </c>
      <c r="G100" s="144" t="s">
        <v>26</v>
      </c>
      <c r="H100" s="190"/>
      <c r="I100" s="191"/>
      <c r="J100" s="8"/>
      <c r="K100" s="8"/>
      <c r="L100"/>
      <c r="M100"/>
    </row>
    <row r="101" spans="1:14" ht="27" customHeight="1" x14ac:dyDescent="0.15">
      <c r="A101" s="203"/>
      <c r="B101" s="23"/>
      <c r="C101" s="23"/>
      <c r="D101" s="23"/>
      <c r="E101" s="23"/>
      <c r="F101" s="23"/>
      <c r="G101" s="24"/>
      <c r="H101" s="192"/>
      <c r="I101" s="193"/>
      <c r="J101" s="8"/>
      <c r="K101" s="8"/>
      <c r="L101"/>
      <c r="M101"/>
    </row>
    <row r="102" spans="1:14" ht="42.75" customHeight="1" x14ac:dyDescent="0.15">
      <c r="A102" s="18"/>
      <c r="B102" s="8"/>
      <c r="C102" s="8"/>
      <c r="D102" s="8"/>
      <c r="E102" s="8"/>
      <c r="F102" s="8"/>
      <c r="G102" s="8"/>
      <c r="H102" s="8"/>
      <c r="I102" s="8"/>
      <c r="J102" s="25"/>
      <c r="K102" s="25"/>
      <c r="L102" s="25"/>
      <c r="N102" s="3"/>
    </row>
    <row r="103" spans="1:14" ht="27" customHeight="1" x14ac:dyDescent="0.15">
      <c r="A103" s="44" t="s">
        <v>193</v>
      </c>
      <c r="B103" s="38"/>
      <c r="C103" s="38"/>
      <c r="D103" s="38"/>
      <c r="E103" s="38"/>
      <c r="F103" s="38"/>
      <c r="G103" s="38"/>
      <c r="H103" s="38"/>
      <c r="I103" s="38"/>
      <c r="J103" s="38"/>
      <c r="K103" s="8"/>
      <c r="L103" s="8"/>
      <c r="N103" s="3"/>
    </row>
    <row r="104" spans="1:14" ht="27" customHeight="1" x14ac:dyDescent="0.15">
      <c r="A104" s="194" t="s">
        <v>214</v>
      </c>
      <c r="B104" s="194"/>
      <c r="C104" s="194"/>
      <c r="D104" s="194"/>
      <c r="E104" s="194"/>
      <c r="F104" s="194"/>
      <c r="G104" s="194"/>
      <c r="H104" s="194"/>
      <c r="I104" s="194"/>
      <c r="J104" s="195"/>
      <c r="K104" s="8"/>
      <c r="L104" s="8"/>
      <c r="N104" s="3"/>
    </row>
    <row r="105" spans="1:14" ht="40.5" customHeight="1" x14ac:dyDescent="0.15">
      <c r="A105" s="49" t="s">
        <v>35</v>
      </c>
      <c r="B105" s="164" t="s">
        <v>27</v>
      </c>
      <c r="C105" s="283"/>
      <c r="D105" s="283"/>
      <c r="E105" s="283"/>
      <c r="F105" s="283"/>
      <c r="G105" s="165"/>
      <c r="H105" s="175" t="s">
        <v>30</v>
      </c>
      <c r="I105" s="181"/>
      <c r="J105" s="235" t="s">
        <v>176</v>
      </c>
      <c r="K105" s="163"/>
      <c r="L105" s="8"/>
      <c r="M105"/>
    </row>
    <row r="106" spans="1:14" ht="30" customHeight="1" x14ac:dyDescent="0.15">
      <c r="A106" s="198" t="s">
        <v>245</v>
      </c>
      <c r="B106" s="231" t="s">
        <v>215</v>
      </c>
      <c r="C106" s="232"/>
      <c r="D106" s="232"/>
      <c r="E106" s="232"/>
      <c r="F106" s="232"/>
      <c r="G106" s="233"/>
      <c r="H106" s="26"/>
      <c r="I106" s="27" t="s">
        <v>28</v>
      </c>
      <c r="J106" s="247" t="str">
        <f>IF(H106&gt;=110,"○","　")</f>
        <v>　</v>
      </c>
      <c r="K106" s="247"/>
      <c r="L106" s="8"/>
      <c r="M106"/>
    </row>
    <row r="107" spans="1:14" ht="30" customHeight="1" x14ac:dyDescent="0.15">
      <c r="A107" s="199"/>
      <c r="B107" s="231" t="s">
        <v>216</v>
      </c>
      <c r="C107" s="232"/>
      <c r="D107" s="232"/>
      <c r="E107" s="232"/>
      <c r="F107" s="232"/>
      <c r="G107" s="233"/>
      <c r="H107" s="103"/>
      <c r="I107" s="27" t="s">
        <v>29</v>
      </c>
      <c r="J107" s="247" t="str">
        <f>IF(H107&gt;=70,"○","　")</f>
        <v>　</v>
      </c>
      <c r="K107" s="247"/>
      <c r="L107" s="8"/>
      <c r="M107"/>
    </row>
    <row r="108" spans="1:14" ht="30" customHeight="1" x14ac:dyDescent="0.15">
      <c r="A108" s="200"/>
      <c r="B108" s="231" t="s">
        <v>217</v>
      </c>
      <c r="C108" s="232"/>
      <c r="D108" s="232"/>
      <c r="E108" s="232"/>
      <c r="F108" s="232"/>
      <c r="G108" s="233"/>
      <c r="H108" s="103"/>
      <c r="I108" s="27" t="s">
        <v>28</v>
      </c>
      <c r="J108" s="247" t="str">
        <f>IF(H108&gt;=10,"○","　")</f>
        <v>　</v>
      </c>
      <c r="K108" s="247"/>
      <c r="L108" s="8"/>
      <c r="M108"/>
    </row>
    <row r="109" spans="1:14" ht="39.75" customHeight="1" x14ac:dyDescent="0.15">
      <c r="A109" s="18"/>
      <c r="B109" s="8"/>
      <c r="C109" s="8"/>
      <c r="D109" s="8"/>
      <c r="E109" s="8"/>
      <c r="F109" s="8"/>
      <c r="G109" s="8"/>
      <c r="H109" s="8"/>
      <c r="I109" s="8"/>
      <c r="J109" s="8"/>
      <c r="K109" s="8"/>
      <c r="L109" s="8"/>
      <c r="N109" s="3"/>
    </row>
    <row r="110" spans="1:14" ht="30" customHeight="1" x14ac:dyDescent="0.15">
      <c r="A110" s="44" t="s">
        <v>206</v>
      </c>
      <c r="B110" s="69"/>
      <c r="C110" s="38"/>
      <c r="D110" s="38"/>
      <c r="E110" s="38"/>
      <c r="F110" s="39"/>
      <c r="G110" s="39"/>
      <c r="H110" s="38"/>
      <c r="I110" s="38"/>
      <c r="J110" s="38"/>
      <c r="K110" s="39"/>
      <c r="L110" s="38"/>
    </row>
    <row r="111" spans="1:14" ht="30" customHeight="1" x14ac:dyDescent="0.15">
      <c r="A111" s="96" t="s">
        <v>218</v>
      </c>
      <c r="B111" s="69"/>
      <c r="C111" s="38"/>
      <c r="D111" s="38"/>
      <c r="E111" s="38"/>
      <c r="F111" s="39"/>
      <c r="G111" s="39"/>
      <c r="H111" s="38"/>
      <c r="I111" s="38"/>
      <c r="J111" s="38"/>
      <c r="K111" s="39"/>
      <c r="L111" s="38"/>
    </row>
    <row r="112" spans="1:14" ht="38.25" customHeight="1" x14ac:dyDescent="0.15">
      <c r="A112" s="307" t="s">
        <v>219</v>
      </c>
      <c r="B112" s="307"/>
      <c r="C112" s="307"/>
      <c r="D112" s="307"/>
      <c r="E112" s="307"/>
      <c r="F112" s="307"/>
      <c r="G112" s="307"/>
      <c r="H112" s="307"/>
      <c r="I112" s="307"/>
      <c r="J112" s="307"/>
      <c r="K112" s="307"/>
      <c r="L112" s="307"/>
    </row>
    <row r="113" spans="1:20" ht="30" customHeight="1" x14ac:dyDescent="0.15">
      <c r="A113" s="163" t="s">
        <v>2</v>
      </c>
      <c r="B113" s="164" t="s">
        <v>66</v>
      </c>
      <c r="C113" s="283"/>
      <c r="D113" s="283"/>
      <c r="E113" s="283"/>
      <c r="F113" s="165"/>
      <c r="G113" s="164" t="s">
        <v>67</v>
      </c>
      <c r="H113" s="283"/>
      <c r="I113" s="283"/>
      <c r="J113" s="165"/>
      <c r="K113" s="235" t="s">
        <v>173</v>
      </c>
      <c r="L113" s="235"/>
      <c r="M113"/>
    </row>
    <row r="114" spans="1:20" ht="45" customHeight="1" x14ac:dyDescent="0.15">
      <c r="A114" s="163"/>
      <c r="B114" s="28" t="s">
        <v>68</v>
      </c>
      <c r="C114" s="28" t="s">
        <v>1</v>
      </c>
      <c r="D114" s="28" t="s">
        <v>69</v>
      </c>
      <c r="E114" s="29" t="s">
        <v>70</v>
      </c>
      <c r="F114" s="29" t="s">
        <v>71</v>
      </c>
      <c r="G114" s="28" t="s">
        <v>68</v>
      </c>
      <c r="H114" s="28" t="s">
        <v>1</v>
      </c>
      <c r="I114" s="28" t="s">
        <v>69</v>
      </c>
      <c r="J114" s="29" t="s">
        <v>72</v>
      </c>
      <c r="K114" s="235"/>
      <c r="L114" s="235"/>
      <c r="M114"/>
    </row>
    <row r="115" spans="1:20" ht="30" customHeight="1" x14ac:dyDescent="0.15">
      <c r="A115" s="82" t="s">
        <v>242</v>
      </c>
      <c r="B115" s="30"/>
      <c r="C115" s="30"/>
      <c r="D115" s="122" t="e">
        <f t="shared" ref="D115:D117" si="0">ROUND(B115/C115,2)</f>
        <v>#DIV/0!</v>
      </c>
      <c r="E115" s="360" t="e">
        <f>ROUND((D115+D116+D117)/3,2)</f>
        <v>#DIV/0!</v>
      </c>
      <c r="F115" s="360" t="e">
        <f>ROUND(E115*0.8,2)</f>
        <v>#DIV/0!</v>
      </c>
      <c r="G115" s="30"/>
      <c r="H115" s="30"/>
      <c r="I115" s="122" t="e">
        <f t="shared" ref="I115:I117" si="1">ROUND(G115/H115,2)</f>
        <v>#DIV/0!</v>
      </c>
      <c r="J115" s="360" t="e">
        <f>ROUND(SUM(I115:I117)/3,2)</f>
        <v>#DIV/0!</v>
      </c>
      <c r="K115" s="296" t="str">
        <f>IFERROR(IF(J115&gt;=F115,"○","　"),"")</f>
        <v/>
      </c>
      <c r="L115" s="296"/>
      <c r="M115"/>
    </row>
    <row r="116" spans="1:20" ht="30" customHeight="1" x14ac:dyDescent="0.15">
      <c r="A116" s="83" t="s">
        <v>243</v>
      </c>
      <c r="B116" s="31"/>
      <c r="C116" s="31"/>
      <c r="D116" s="123" t="e">
        <f t="shared" si="0"/>
        <v>#DIV/0!</v>
      </c>
      <c r="E116" s="361"/>
      <c r="F116" s="361"/>
      <c r="G116" s="31"/>
      <c r="H116" s="31"/>
      <c r="I116" s="123" t="e">
        <f t="shared" si="1"/>
        <v>#DIV/0!</v>
      </c>
      <c r="J116" s="361"/>
      <c r="K116" s="296"/>
      <c r="L116" s="296"/>
      <c r="M116"/>
    </row>
    <row r="117" spans="1:20" ht="30" customHeight="1" x14ac:dyDescent="0.15">
      <c r="A117" s="84" t="s">
        <v>244</v>
      </c>
      <c r="B117" s="32"/>
      <c r="C117" s="32"/>
      <c r="D117" s="124" t="e">
        <f t="shared" si="0"/>
        <v>#DIV/0!</v>
      </c>
      <c r="E117" s="362"/>
      <c r="F117" s="362"/>
      <c r="G117" s="32"/>
      <c r="H117" s="32"/>
      <c r="I117" s="124" t="e">
        <f t="shared" si="1"/>
        <v>#DIV/0!</v>
      </c>
      <c r="J117" s="362"/>
      <c r="K117" s="296"/>
      <c r="L117" s="296"/>
      <c r="M117"/>
    </row>
    <row r="118" spans="1:20" ht="41.25" customHeight="1" x14ac:dyDescent="0.15">
      <c r="A118" s="363" t="s">
        <v>220</v>
      </c>
      <c r="B118" s="363"/>
      <c r="C118" s="363"/>
      <c r="D118" s="363"/>
      <c r="E118" s="363"/>
      <c r="F118" s="363"/>
      <c r="G118" s="363"/>
      <c r="H118" s="363"/>
      <c r="I118" s="363"/>
      <c r="J118" s="363"/>
      <c r="K118" s="363"/>
      <c r="L118" s="363"/>
    </row>
    <row r="119" spans="1:20" ht="57.75" customHeight="1" x14ac:dyDescent="0.15">
      <c r="A119" s="49" t="s">
        <v>0</v>
      </c>
      <c r="B119" s="140" t="s">
        <v>142</v>
      </c>
      <c r="C119" s="140" t="s">
        <v>143</v>
      </c>
      <c r="D119" s="52" t="s">
        <v>3</v>
      </c>
      <c r="E119" s="175" t="s">
        <v>7</v>
      </c>
      <c r="F119" s="165"/>
      <c r="G119" s="164" t="s">
        <v>144</v>
      </c>
      <c r="H119" s="165"/>
      <c r="I119" s="164" t="s">
        <v>5</v>
      </c>
      <c r="J119" s="165"/>
      <c r="K119" s="235" t="s">
        <v>173</v>
      </c>
      <c r="L119" s="235"/>
      <c r="M119"/>
    </row>
    <row r="120" spans="1:20" ht="33.75" customHeight="1" x14ac:dyDescent="0.15">
      <c r="A120" s="85" t="s">
        <v>242</v>
      </c>
      <c r="B120" s="45"/>
      <c r="C120" s="45"/>
      <c r="D120" s="125">
        <f>B120+C120</f>
        <v>0</v>
      </c>
      <c r="E120" s="319" t="e">
        <f>ROUND(B120/D120*100,1)</f>
        <v>#DIV/0!</v>
      </c>
      <c r="F120" s="320"/>
      <c r="G120" s="353"/>
      <c r="H120" s="318"/>
      <c r="I120" s="319" t="e">
        <f>VLOOKUP(G120,第９号イ関係!B10:C29,2,FALSE)</f>
        <v>#N/A</v>
      </c>
      <c r="J120" s="320"/>
      <c r="K120" s="247" t="str">
        <f>IFERROR(IF(OR(E120&gt;=I120,E120&gt;=40),"○",""),"")</f>
        <v/>
      </c>
      <c r="L120" s="247"/>
      <c r="M120" s="342"/>
      <c r="N120" s="342"/>
      <c r="O120" s="342"/>
      <c r="P120" s="342"/>
      <c r="Q120" s="342"/>
      <c r="R120" s="342"/>
      <c r="S120" s="342"/>
      <c r="T120" s="342"/>
    </row>
    <row r="121" spans="1:20" ht="19.5" customHeight="1" x14ac:dyDescent="0.15">
      <c r="A121" s="13"/>
      <c r="B121" s="13"/>
      <c r="C121" s="13"/>
      <c r="D121" s="10"/>
      <c r="E121" s="10"/>
      <c r="F121" s="59"/>
      <c r="G121" s="10"/>
      <c r="H121" s="10"/>
      <c r="I121" s="10"/>
      <c r="J121" s="10"/>
      <c r="K121" s="39"/>
      <c r="M121"/>
    </row>
    <row r="122" spans="1:20" ht="27" customHeight="1" x14ac:dyDescent="0.15">
      <c r="A122" s="44" t="s">
        <v>231</v>
      </c>
      <c r="B122" s="38"/>
      <c r="C122" s="38"/>
      <c r="D122" s="38"/>
      <c r="E122" s="38"/>
      <c r="F122" s="38"/>
      <c r="G122" s="38"/>
      <c r="H122" s="38"/>
      <c r="I122" s="38"/>
      <c r="J122" s="38"/>
      <c r="K122" s="38"/>
      <c r="L122" s="38"/>
      <c r="N122" s="3"/>
    </row>
    <row r="123" spans="1:20" ht="26.25" customHeight="1" x14ac:dyDescent="0.15">
      <c r="A123" s="307" t="s">
        <v>221</v>
      </c>
      <c r="B123" s="307"/>
      <c r="C123" s="307"/>
      <c r="D123" s="307"/>
      <c r="E123" s="307"/>
      <c r="F123" s="307"/>
      <c r="G123" s="307"/>
      <c r="H123" s="307"/>
      <c r="I123" s="307"/>
      <c r="J123" s="307"/>
      <c r="K123" s="307"/>
      <c r="L123" s="38"/>
    </row>
    <row r="124" spans="1:20" ht="27" customHeight="1" x14ac:dyDescent="0.15">
      <c r="A124" s="174" t="s">
        <v>222</v>
      </c>
      <c r="B124" s="174"/>
      <c r="C124" s="174"/>
      <c r="D124" s="174"/>
      <c r="E124" s="174"/>
      <c r="F124" s="174"/>
      <c r="G124" s="174"/>
      <c r="H124" s="174"/>
      <c r="I124" s="174"/>
      <c r="J124" s="174"/>
      <c r="K124" s="174"/>
      <c r="L124" s="174"/>
    </row>
    <row r="125" spans="1:20" ht="60" customHeight="1" x14ac:dyDescent="0.15">
      <c r="A125" s="50" t="s">
        <v>8</v>
      </c>
      <c r="B125" s="175" t="s">
        <v>290</v>
      </c>
      <c r="C125" s="181"/>
      <c r="D125" s="175" t="s">
        <v>291</v>
      </c>
      <c r="E125" s="181"/>
      <c r="F125" s="297" t="s">
        <v>31</v>
      </c>
      <c r="G125" s="298"/>
      <c r="H125" s="235" t="s">
        <v>176</v>
      </c>
      <c r="I125" s="235"/>
      <c r="J125" s="53"/>
      <c r="K125" s="53"/>
      <c r="L125" s="8"/>
    </row>
    <row r="126" spans="1:20" ht="39" customHeight="1" x14ac:dyDescent="0.15">
      <c r="A126" s="85" t="s">
        <v>245</v>
      </c>
      <c r="B126" s="299"/>
      <c r="C126" s="300"/>
      <c r="D126" s="299"/>
      <c r="E126" s="300"/>
      <c r="F126" s="340" t="e">
        <f>B126/D126</f>
        <v>#DIV/0!</v>
      </c>
      <c r="G126" s="341"/>
      <c r="H126" s="310" t="str">
        <f>IFERROR(IF(F126&gt;=0.7,"○","　"),"")</f>
        <v/>
      </c>
      <c r="I126" s="310"/>
      <c r="J126" s="53"/>
      <c r="K126" s="53"/>
      <c r="L126" s="8"/>
    </row>
    <row r="127" spans="1:20" ht="27" customHeight="1" x14ac:dyDescent="0.15">
      <c r="A127" s="166" t="s">
        <v>109</v>
      </c>
      <c r="B127" s="166"/>
      <c r="C127" s="166"/>
      <c r="D127" s="166"/>
      <c r="E127" s="166"/>
      <c r="F127" s="166"/>
      <c r="G127" s="166"/>
      <c r="H127" s="166"/>
      <c r="I127" s="166"/>
      <c r="J127" s="166"/>
      <c r="K127" s="166"/>
      <c r="L127" s="166"/>
    </row>
    <row r="128" spans="1:20" ht="28.5" customHeight="1" x14ac:dyDescent="0.15">
      <c r="A128" s="167" t="s">
        <v>2</v>
      </c>
      <c r="B128" s="164" t="s">
        <v>47</v>
      </c>
      <c r="C128" s="283"/>
      <c r="D128" s="165"/>
      <c r="E128" s="164" t="s">
        <v>46</v>
      </c>
      <c r="F128" s="283"/>
      <c r="G128" s="165"/>
      <c r="H128" s="339" t="s">
        <v>63</v>
      </c>
      <c r="I128" s="263"/>
      <c r="J128" s="235" t="s">
        <v>173</v>
      </c>
      <c r="K128" s="235"/>
      <c r="M128"/>
    </row>
    <row r="129" spans="1:20" ht="65.25" customHeight="1" x14ac:dyDescent="0.15">
      <c r="A129" s="168"/>
      <c r="B129" s="28" t="s">
        <v>60</v>
      </c>
      <c r="C129" s="140" t="s">
        <v>278</v>
      </c>
      <c r="D129" s="29" t="s">
        <v>61</v>
      </c>
      <c r="E129" s="28" t="s">
        <v>1</v>
      </c>
      <c r="F129" s="140" t="s">
        <v>278</v>
      </c>
      <c r="G129" s="58" t="s">
        <v>62</v>
      </c>
      <c r="H129" s="264"/>
      <c r="I129" s="266"/>
      <c r="J129" s="235"/>
      <c r="K129" s="235"/>
      <c r="M129"/>
    </row>
    <row r="130" spans="1:20" ht="27" customHeight="1" x14ac:dyDescent="0.15">
      <c r="A130" s="82" t="s">
        <v>246</v>
      </c>
      <c r="B130" s="30"/>
      <c r="C130" s="30"/>
      <c r="D130" s="169" t="e">
        <f>ROUND(SUM(C130:C132)/SUM(B130:B132),2)</f>
        <v>#DIV/0!</v>
      </c>
      <c r="E130" s="141"/>
      <c r="F130" s="141"/>
      <c r="G130" s="336" t="e">
        <f>ROUND(SUM(F130:F132)/SUM(E130:E132),2)</f>
        <v>#DIV/0!</v>
      </c>
      <c r="H130" s="301" t="e">
        <f>D130/G130</f>
        <v>#DIV/0!</v>
      </c>
      <c r="I130" s="302"/>
      <c r="J130" s="247" t="str">
        <f>IFERROR(IF(0.8&lt;=H130,"○","　"),"")</f>
        <v/>
      </c>
      <c r="K130" s="247"/>
      <c r="M130"/>
    </row>
    <row r="131" spans="1:20" ht="27" customHeight="1" x14ac:dyDescent="0.15">
      <c r="A131" s="83" t="s">
        <v>247</v>
      </c>
      <c r="B131" s="31"/>
      <c r="C131" s="31"/>
      <c r="D131" s="170"/>
      <c r="E131" s="142"/>
      <c r="F131" s="142"/>
      <c r="G131" s="337"/>
      <c r="H131" s="303"/>
      <c r="I131" s="304"/>
      <c r="J131" s="247"/>
      <c r="K131" s="247"/>
      <c r="M131"/>
    </row>
    <row r="132" spans="1:20" ht="27" customHeight="1" x14ac:dyDescent="0.15">
      <c r="A132" s="84" t="s">
        <v>248</v>
      </c>
      <c r="B132" s="32"/>
      <c r="C132" s="32"/>
      <c r="D132" s="171"/>
      <c r="E132" s="143"/>
      <c r="F132" s="143"/>
      <c r="G132" s="338"/>
      <c r="H132" s="305"/>
      <c r="I132" s="306"/>
      <c r="J132" s="247"/>
      <c r="K132" s="247"/>
      <c r="M132"/>
    </row>
    <row r="133" spans="1:20" ht="30" customHeight="1" x14ac:dyDescent="0.15">
      <c r="A133" s="174" t="s">
        <v>229</v>
      </c>
      <c r="B133" s="174"/>
      <c r="C133" s="174"/>
      <c r="D133" s="174"/>
      <c r="E133" s="174"/>
      <c r="F133" s="174"/>
      <c r="G133" s="174"/>
      <c r="H133" s="174"/>
      <c r="I133" s="174"/>
      <c r="J133" s="174"/>
      <c r="K133" s="174"/>
      <c r="L133" s="174"/>
      <c r="M133" s="8"/>
      <c r="N133" s="38"/>
      <c r="O133" s="38"/>
      <c r="P133" s="38"/>
      <c r="Q133" s="38"/>
      <c r="R133" s="38"/>
      <c r="S133" s="38"/>
      <c r="T133" s="38"/>
    </row>
    <row r="134" spans="1:20" ht="44.25" customHeight="1" x14ac:dyDescent="0.15">
      <c r="A134" s="50" t="s">
        <v>8</v>
      </c>
      <c r="B134" s="175" t="s">
        <v>290</v>
      </c>
      <c r="C134" s="181"/>
      <c r="D134" s="164" t="s">
        <v>144</v>
      </c>
      <c r="E134" s="165"/>
      <c r="F134" s="164" t="s">
        <v>5</v>
      </c>
      <c r="G134" s="165"/>
      <c r="H134" s="235" t="s">
        <v>176</v>
      </c>
      <c r="I134" s="235"/>
      <c r="J134" s="53"/>
      <c r="K134" s="53"/>
      <c r="L134" s="8"/>
      <c r="M134" s="8"/>
      <c r="N134" s="38"/>
      <c r="O134" s="38"/>
      <c r="P134" s="38"/>
      <c r="Q134" s="38"/>
      <c r="R134" s="38"/>
      <c r="S134" s="38"/>
      <c r="T134" s="38"/>
    </row>
    <row r="135" spans="1:20" ht="39" customHeight="1" x14ac:dyDescent="0.15">
      <c r="A135" s="85" t="s">
        <v>242</v>
      </c>
      <c r="B135" s="349"/>
      <c r="C135" s="350"/>
      <c r="D135" s="347"/>
      <c r="E135" s="348"/>
      <c r="F135" s="351" t="e">
        <f>VLOOKUP(D135,第10号ウ関係!B10:C50,2,FALSE)</f>
        <v>#N/A</v>
      </c>
      <c r="G135" s="352"/>
      <c r="H135" s="310" t="str">
        <f>IFERROR(IF(AND(B135&gt;=F135,B135&gt;0),"○","　"),"")</f>
        <v/>
      </c>
      <c r="I135" s="310"/>
      <c r="J135" s="53"/>
      <c r="K135" s="53"/>
      <c r="L135" s="8"/>
      <c r="M135" s="342"/>
      <c r="N135" s="342"/>
      <c r="O135" s="342"/>
      <c r="P135" s="342"/>
      <c r="Q135" s="342"/>
      <c r="R135" s="342"/>
      <c r="S135" s="342"/>
      <c r="T135" s="342"/>
    </row>
    <row r="136" spans="1:20" ht="24" customHeight="1" x14ac:dyDescent="0.15">
      <c r="A136" s="346" t="s">
        <v>223</v>
      </c>
      <c r="B136" s="346"/>
      <c r="C136" s="346"/>
      <c r="D136" s="346"/>
      <c r="E136" s="346"/>
      <c r="F136" s="346"/>
      <c r="G136" s="346"/>
      <c r="H136" s="346"/>
      <c r="I136" s="346"/>
      <c r="J136" s="346"/>
      <c r="K136" s="346"/>
      <c r="L136" s="346"/>
      <c r="M136" s="8"/>
      <c r="N136" s="38"/>
      <c r="O136" s="38"/>
      <c r="P136" s="38"/>
      <c r="Q136" s="38"/>
      <c r="R136" s="38"/>
      <c r="S136" s="38"/>
      <c r="T136" s="38"/>
    </row>
    <row r="137" spans="1:20" x14ac:dyDescent="0.15">
      <c r="A137" s="10"/>
      <c r="B137" s="11"/>
      <c r="C137" s="8"/>
      <c r="D137" s="8"/>
      <c r="E137" s="8"/>
      <c r="F137" s="10"/>
      <c r="G137" s="10"/>
      <c r="H137" s="8"/>
      <c r="I137" s="8"/>
      <c r="J137" s="8"/>
      <c r="K137" s="10"/>
      <c r="L137" s="8"/>
    </row>
    <row r="138" spans="1:20" ht="29.25" customHeight="1" x14ac:dyDescent="0.15">
      <c r="A138" s="37" t="s">
        <v>194</v>
      </c>
      <c r="B138" s="38"/>
      <c r="C138" s="38"/>
      <c r="D138" s="38"/>
      <c r="E138" s="38"/>
      <c r="F138" s="38"/>
      <c r="G138" s="38"/>
      <c r="H138" s="38"/>
      <c r="I138" s="38"/>
      <c r="J138" s="38"/>
      <c r="K138" s="38"/>
      <c r="L138" s="38"/>
    </row>
    <row r="139" spans="1:20" ht="30" customHeight="1" x14ac:dyDescent="0.15">
      <c r="A139" s="345" t="s">
        <v>218</v>
      </c>
      <c r="B139" s="345"/>
      <c r="C139" s="345"/>
      <c r="D139" s="345"/>
      <c r="E139" s="345"/>
      <c r="F139" s="345"/>
      <c r="G139" s="345"/>
      <c r="H139" s="345"/>
      <c r="I139" s="345"/>
      <c r="J139" s="345"/>
      <c r="K139" s="345"/>
      <c r="L139" s="345"/>
    </row>
    <row r="140" spans="1:20" ht="22.5" customHeight="1" x14ac:dyDescent="0.15">
      <c r="A140" s="70" t="s">
        <v>224</v>
      </c>
      <c r="B140" s="38"/>
      <c r="C140" s="38"/>
      <c r="D140" s="38"/>
      <c r="E140" s="38"/>
      <c r="F140" s="38"/>
      <c r="G140" s="38"/>
      <c r="H140" s="38"/>
      <c r="I140" s="38"/>
      <c r="J140" s="38"/>
      <c r="K140" s="38"/>
      <c r="L140" s="38"/>
    </row>
    <row r="141" spans="1:20" ht="45" customHeight="1" x14ac:dyDescent="0.15">
      <c r="A141" s="49" t="s">
        <v>0</v>
      </c>
      <c r="B141" s="108" t="s">
        <v>6</v>
      </c>
      <c r="C141" s="108" t="s">
        <v>4</v>
      </c>
      <c r="D141" s="164" t="s">
        <v>281</v>
      </c>
      <c r="E141" s="165"/>
      <c r="F141" s="164" t="s">
        <v>144</v>
      </c>
      <c r="G141" s="165"/>
      <c r="H141" s="164" t="s">
        <v>5</v>
      </c>
      <c r="I141" s="165"/>
      <c r="J141" s="235" t="s">
        <v>176</v>
      </c>
      <c r="K141" s="163"/>
      <c r="L141" s="8"/>
    </row>
    <row r="142" spans="1:20" ht="27" customHeight="1" x14ac:dyDescent="0.15">
      <c r="A142" s="85" t="s">
        <v>242</v>
      </c>
      <c r="B142" s="45"/>
      <c r="C142" s="45"/>
      <c r="D142" s="319" t="e">
        <f>ROUND(B142/C142*100,1)</f>
        <v>#DIV/0!</v>
      </c>
      <c r="E142" s="320"/>
      <c r="F142" s="343"/>
      <c r="G142" s="344"/>
      <c r="H142" s="319" t="e">
        <f>VLOOKUP(F142,第11号ア関係!B10:C50,2,FALSE)</f>
        <v>#N/A</v>
      </c>
      <c r="I142" s="320"/>
      <c r="J142" s="310" t="str">
        <f>IFERROR(IF(D142&gt;=H142,"○","　"),"")</f>
        <v/>
      </c>
      <c r="K142" s="310"/>
      <c r="L142" s="8"/>
      <c r="M142" s="342"/>
      <c r="N142" s="342"/>
      <c r="O142" s="342"/>
      <c r="P142" s="342"/>
      <c r="Q142" s="342"/>
      <c r="R142" s="342"/>
      <c r="S142" s="342"/>
      <c r="T142" s="342"/>
    </row>
    <row r="144" spans="1:20" ht="44.25" customHeight="1" x14ac:dyDescent="0.15">
      <c r="A144" s="166" t="s">
        <v>110</v>
      </c>
      <c r="B144" s="166"/>
      <c r="C144" s="166"/>
      <c r="D144" s="166"/>
      <c r="E144" s="166"/>
      <c r="F144" s="166"/>
      <c r="G144" s="166"/>
      <c r="H144" s="166"/>
      <c r="I144" s="166"/>
      <c r="J144" s="166"/>
      <c r="K144" s="166"/>
      <c r="L144" s="166"/>
    </row>
    <row r="145" spans="1:13" ht="25.5" customHeight="1" x14ac:dyDescent="0.15">
      <c r="A145" s="167" t="s">
        <v>2</v>
      </c>
      <c r="B145" s="164" t="s">
        <v>47</v>
      </c>
      <c r="C145" s="283"/>
      <c r="D145" s="283"/>
      <c r="E145" s="165"/>
      <c r="F145" s="164" t="s">
        <v>46</v>
      </c>
      <c r="G145" s="283"/>
      <c r="H145" s="283"/>
      <c r="I145" s="283"/>
      <c r="J145" s="364" t="s">
        <v>55</v>
      </c>
      <c r="K145" s="235" t="s">
        <v>173</v>
      </c>
      <c r="L145" s="235"/>
    </row>
    <row r="146" spans="1:13" ht="88.5" customHeight="1" x14ac:dyDescent="0.15">
      <c r="A146" s="168"/>
      <c r="B146" s="86" t="s">
        <v>50</v>
      </c>
      <c r="C146" s="86" t="s">
        <v>51</v>
      </c>
      <c r="D146" s="28" t="s">
        <v>52</v>
      </c>
      <c r="E146" s="29" t="s">
        <v>53</v>
      </c>
      <c r="F146" s="86" t="s">
        <v>50</v>
      </c>
      <c r="G146" s="86" t="s">
        <v>51</v>
      </c>
      <c r="H146" s="28" t="s">
        <v>52</v>
      </c>
      <c r="I146" s="58" t="s">
        <v>54</v>
      </c>
      <c r="J146" s="365"/>
      <c r="K146" s="235"/>
      <c r="L146" s="235"/>
    </row>
    <row r="147" spans="1:13" ht="27" customHeight="1" x14ac:dyDescent="0.15">
      <c r="A147" s="82" t="s">
        <v>242</v>
      </c>
      <c r="B147" s="30"/>
      <c r="C147" s="30"/>
      <c r="D147" s="122" t="e">
        <f t="shared" ref="D147:D149" si="2">ROUND(B147/C147,2)</f>
        <v>#DIV/0!</v>
      </c>
      <c r="E147" s="370" t="e">
        <f>ROUND((D147+D148+D149)/3,2)</f>
        <v>#DIV/0!</v>
      </c>
      <c r="F147" s="30"/>
      <c r="G147" s="30"/>
      <c r="H147" s="122" t="e">
        <f t="shared" ref="H147:H149" si="3">ROUND(F147/G147,2)</f>
        <v>#DIV/0!</v>
      </c>
      <c r="I147" s="356" t="e">
        <f>ROUND(SUM(H147:H149)/3,2)</f>
        <v>#DIV/0!</v>
      </c>
      <c r="J147" s="366" t="e">
        <f>E147/I147</f>
        <v>#DIV/0!</v>
      </c>
      <c r="K147" s="247" t="str">
        <f>IFERROR(IF(0.8&lt;=J147,"○","　"),"")</f>
        <v/>
      </c>
      <c r="L147" s="247"/>
    </row>
    <row r="148" spans="1:13" ht="27" customHeight="1" x14ac:dyDescent="0.15">
      <c r="A148" s="83" t="s">
        <v>243</v>
      </c>
      <c r="B148" s="31"/>
      <c r="C148" s="31"/>
      <c r="D148" s="145" t="e">
        <f t="shared" si="2"/>
        <v>#DIV/0!</v>
      </c>
      <c r="E148" s="371"/>
      <c r="F148" s="31"/>
      <c r="G148" s="31"/>
      <c r="H148" s="123" t="e">
        <f t="shared" si="3"/>
        <v>#DIV/0!</v>
      </c>
      <c r="I148" s="373"/>
      <c r="J148" s="367"/>
      <c r="K148" s="247"/>
      <c r="L148" s="247"/>
    </row>
    <row r="149" spans="1:13" ht="27" customHeight="1" x14ac:dyDescent="0.15">
      <c r="A149" s="84" t="s">
        <v>244</v>
      </c>
      <c r="B149" s="32"/>
      <c r="C149" s="32"/>
      <c r="D149" s="146" t="e">
        <f t="shared" si="2"/>
        <v>#DIV/0!</v>
      </c>
      <c r="E149" s="372"/>
      <c r="F149" s="32"/>
      <c r="G149" s="32"/>
      <c r="H149" s="124" t="e">
        <f t="shared" si="3"/>
        <v>#DIV/0!</v>
      </c>
      <c r="I149" s="374"/>
      <c r="J149" s="368"/>
      <c r="K149" s="247"/>
      <c r="L149" s="247"/>
    </row>
    <row r="150" spans="1:13" ht="16.5" customHeight="1" x14ac:dyDescent="0.15"/>
    <row r="151" spans="1:13" ht="29.25" customHeight="1" x14ac:dyDescent="0.15">
      <c r="A151" s="44" t="s">
        <v>186</v>
      </c>
      <c r="B151" s="38"/>
      <c r="C151" s="38"/>
      <c r="D151" s="38"/>
      <c r="E151" s="38"/>
      <c r="F151" s="38"/>
      <c r="G151" s="38"/>
      <c r="H151" s="38"/>
      <c r="I151" s="38"/>
      <c r="J151" s="38"/>
      <c r="K151" s="38"/>
      <c r="L151" s="38"/>
    </row>
    <row r="152" spans="1:13" ht="30" customHeight="1" x14ac:dyDescent="0.15">
      <c r="A152" s="369" t="s">
        <v>256</v>
      </c>
      <c r="B152" s="369"/>
      <c r="C152" s="369"/>
      <c r="D152" s="369"/>
      <c r="E152" s="369"/>
      <c r="F152" s="369"/>
      <c r="G152" s="369"/>
      <c r="H152" s="369"/>
      <c r="I152" s="369"/>
      <c r="J152" s="369"/>
      <c r="K152" s="369"/>
      <c r="L152" s="369"/>
    </row>
    <row r="153" spans="1:13" ht="34.5" customHeight="1" x14ac:dyDescent="0.15">
      <c r="A153" s="19"/>
      <c r="B153" s="163" t="s">
        <v>12</v>
      </c>
      <c r="C153" s="163"/>
      <c r="D153" s="163"/>
      <c r="E153" s="163"/>
      <c r="F153" s="163"/>
      <c r="G153" s="163"/>
      <c r="H153" s="163"/>
      <c r="I153" s="235" t="s">
        <v>14</v>
      </c>
      <c r="J153" s="235"/>
      <c r="K153" s="235" t="s">
        <v>173</v>
      </c>
      <c r="L153" s="235"/>
      <c r="M153" s="148" t="str">
        <f>IF(OR(I154="○",I158="○",I166="○"),"★この項目については、認定基準の達成を確認できる書類をご提出ください","")</f>
        <v/>
      </c>
    </row>
    <row r="154" spans="1:13" ht="35.1" customHeight="1" x14ac:dyDescent="0.15">
      <c r="A154" s="284" t="s">
        <v>74</v>
      </c>
      <c r="B154" s="295" t="s">
        <v>257</v>
      </c>
      <c r="C154" s="255"/>
      <c r="D154" s="255"/>
      <c r="E154" s="255"/>
      <c r="F154" s="255"/>
      <c r="G154" s="255"/>
      <c r="H154" s="255"/>
      <c r="I154" s="296" t="str">
        <f>IF(COUNTA(I155:J157)&gt;0,"○","")</f>
        <v/>
      </c>
      <c r="J154" s="296"/>
      <c r="K154" s="247" t="str">
        <f>IF(COUNTA(I155:J157,I159:J166)&gt;0,"○","　")</f>
        <v>　</v>
      </c>
      <c r="L154" s="247"/>
    </row>
    <row r="155" spans="1:13" ht="35.1" customHeight="1" x14ac:dyDescent="0.15">
      <c r="A155" s="285"/>
      <c r="B155" s="71"/>
      <c r="C155" s="375" t="s">
        <v>183</v>
      </c>
      <c r="D155" s="376"/>
      <c r="E155" s="376"/>
      <c r="F155" s="376"/>
      <c r="G155" s="376"/>
      <c r="H155" s="377"/>
      <c r="I155" s="287"/>
      <c r="J155" s="288"/>
      <c r="K155" s="247"/>
      <c r="L155" s="247"/>
    </row>
    <row r="156" spans="1:13" ht="35.1" customHeight="1" x14ac:dyDescent="0.15">
      <c r="A156" s="285"/>
      <c r="B156" s="71"/>
      <c r="C156" s="378" t="s">
        <v>230</v>
      </c>
      <c r="D156" s="379"/>
      <c r="E156" s="379"/>
      <c r="F156" s="379"/>
      <c r="G156" s="379"/>
      <c r="H156" s="380"/>
      <c r="I156" s="289"/>
      <c r="J156" s="290"/>
      <c r="K156" s="247"/>
      <c r="L156" s="247"/>
    </row>
    <row r="157" spans="1:13" ht="35.1" customHeight="1" x14ac:dyDescent="0.15">
      <c r="A157" s="286"/>
      <c r="B157" s="72"/>
      <c r="C157" s="381" t="s">
        <v>272</v>
      </c>
      <c r="D157" s="382"/>
      <c r="E157" s="382"/>
      <c r="F157" s="382"/>
      <c r="G157" s="382"/>
      <c r="H157" s="383"/>
      <c r="I157" s="293"/>
      <c r="J157" s="294"/>
      <c r="K157" s="247"/>
      <c r="L157" s="247"/>
    </row>
    <row r="158" spans="1:13" ht="35.1" customHeight="1" x14ac:dyDescent="0.15">
      <c r="A158" s="284" t="s">
        <v>82</v>
      </c>
      <c r="B158" s="295" t="s">
        <v>254</v>
      </c>
      <c r="C158" s="254"/>
      <c r="D158" s="254"/>
      <c r="E158" s="254"/>
      <c r="F158" s="254"/>
      <c r="G158" s="254"/>
      <c r="H158" s="254"/>
      <c r="I158" s="296" t="str">
        <f>IF(COUNTA(I159:J165)&gt;0,"○","")</f>
        <v/>
      </c>
      <c r="J158" s="296"/>
      <c r="K158" s="247"/>
      <c r="L158" s="247"/>
    </row>
    <row r="159" spans="1:13" ht="35.1" customHeight="1" x14ac:dyDescent="0.15">
      <c r="A159" s="285"/>
      <c r="B159" s="71"/>
      <c r="C159" s="257" t="s">
        <v>273</v>
      </c>
      <c r="D159" s="258"/>
      <c r="E159" s="258"/>
      <c r="F159" s="258"/>
      <c r="G159" s="258"/>
      <c r="H159" s="259"/>
      <c r="I159" s="287"/>
      <c r="J159" s="288"/>
      <c r="K159" s="247"/>
      <c r="L159" s="247"/>
    </row>
    <row r="160" spans="1:13" ht="35.1" customHeight="1" x14ac:dyDescent="0.15">
      <c r="A160" s="285"/>
      <c r="B160" s="71"/>
      <c r="C160" s="324" t="s">
        <v>275</v>
      </c>
      <c r="D160" s="325"/>
      <c r="E160" s="325"/>
      <c r="F160" s="325"/>
      <c r="G160" s="325"/>
      <c r="H160" s="326"/>
      <c r="I160" s="289"/>
      <c r="J160" s="290"/>
      <c r="K160" s="247"/>
      <c r="L160" s="247"/>
    </row>
    <row r="161" spans="1:16" ht="35.1" customHeight="1" x14ac:dyDescent="0.15">
      <c r="A161" s="285"/>
      <c r="B161" s="71"/>
      <c r="C161" s="327" t="s">
        <v>250</v>
      </c>
      <c r="D161" s="328"/>
      <c r="E161" s="328"/>
      <c r="F161" s="328"/>
      <c r="G161" s="328"/>
      <c r="H161" s="329"/>
      <c r="I161" s="289"/>
      <c r="J161" s="290"/>
      <c r="K161" s="247"/>
      <c r="L161" s="247"/>
    </row>
    <row r="162" spans="1:16" ht="35.1" customHeight="1" x14ac:dyDescent="0.15">
      <c r="A162" s="285"/>
      <c r="B162" s="71"/>
      <c r="C162" s="330" t="s">
        <v>251</v>
      </c>
      <c r="D162" s="331"/>
      <c r="E162" s="331"/>
      <c r="F162" s="331"/>
      <c r="G162" s="331"/>
      <c r="H162" s="332"/>
      <c r="I162" s="289"/>
      <c r="J162" s="290"/>
      <c r="K162" s="247"/>
      <c r="L162" s="247"/>
    </row>
    <row r="163" spans="1:16" ht="35.1" customHeight="1" x14ac:dyDescent="0.15">
      <c r="A163" s="285"/>
      <c r="B163" s="71"/>
      <c r="C163" s="327" t="s">
        <v>252</v>
      </c>
      <c r="D163" s="328"/>
      <c r="E163" s="328"/>
      <c r="F163" s="328"/>
      <c r="G163" s="328"/>
      <c r="H163" s="329"/>
      <c r="I163" s="289"/>
      <c r="J163" s="290"/>
      <c r="K163" s="247"/>
      <c r="L163" s="247"/>
    </row>
    <row r="164" spans="1:16" ht="33.950000000000003" customHeight="1" x14ac:dyDescent="0.15">
      <c r="A164" s="285"/>
      <c r="B164" s="71"/>
      <c r="C164" s="333" t="s">
        <v>253</v>
      </c>
      <c r="D164" s="334"/>
      <c r="E164" s="334"/>
      <c r="F164" s="334"/>
      <c r="G164" s="334"/>
      <c r="H164" s="335"/>
      <c r="I164" s="308"/>
      <c r="J164" s="309"/>
      <c r="K164" s="247"/>
      <c r="L164" s="247"/>
    </row>
    <row r="165" spans="1:16" ht="44.25" customHeight="1" x14ac:dyDescent="0.15">
      <c r="A165" s="286"/>
      <c r="B165" s="72"/>
      <c r="C165" s="321" t="s">
        <v>274</v>
      </c>
      <c r="D165" s="322"/>
      <c r="E165" s="322"/>
      <c r="F165" s="322"/>
      <c r="G165" s="322"/>
      <c r="H165" s="323"/>
      <c r="I165" s="293"/>
      <c r="J165" s="294"/>
      <c r="K165" s="247"/>
      <c r="L165" s="247"/>
    </row>
    <row r="166" spans="1:16" ht="35.1" customHeight="1" x14ac:dyDescent="0.15">
      <c r="A166" s="68" t="s">
        <v>76</v>
      </c>
      <c r="B166" s="254" t="s">
        <v>255</v>
      </c>
      <c r="C166" s="255"/>
      <c r="D166" s="255"/>
      <c r="E166" s="255"/>
      <c r="F166" s="255"/>
      <c r="G166" s="255"/>
      <c r="H166" s="255"/>
      <c r="I166" s="234"/>
      <c r="J166" s="234"/>
      <c r="K166" s="247"/>
      <c r="L166" s="247"/>
    </row>
    <row r="169" spans="1:16" ht="22.5" customHeight="1" x14ac:dyDescent="0.15">
      <c r="A169" s="96" t="s">
        <v>83</v>
      </c>
    </row>
    <row r="170" spans="1:16" ht="13.5" customHeight="1" x14ac:dyDescent="0.15">
      <c r="A170" s="67"/>
    </row>
    <row r="171" spans="1:16" ht="31.5" customHeight="1" x14ac:dyDescent="0.15">
      <c r="A171" s="307" t="s">
        <v>208</v>
      </c>
      <c r="B171" s="307"/>
      <c r="C171" s="307"/>
      <c r="D171" s="307"/>
      <c r="E171" s="307"/>
      <c r="F171" s="307"/>
      <c r="G171" s="307"/>
      <c r="H171" s="307"/>
      <c r="I171" s="307"/>
      <c r="J171" s="307"/>
      <c r="K171" s="307"/>
      <c r="L171" s="307"/>
      <c r="M171" s="7"/>
      <c r="N171" s="7"/>
    </row>
    <row r="172" spans="1:16" ht="36" customHeight="1" x14ac:dyDescent="0.15">
      <c r="A172" s="312" t="s">
        <v>225</v>
      </c>
      <c r="B172" s="312"/>
      <c r="C172" s="312"/>
      <c r="D172" s="312"/>
      <c r="E172" s="312"/>
      <c r="F172" s="312"/>
      <c r="G172" s="312"/>
      <c r="H172" s="312"/>
      <c r="I172" s="312"/>
      <c r="J172" s="312"/>
      <c r="K172" s="312"/>
      <c r="L172" s="312"/>
      <c r="M172" s="7"/>
      <c r="N172" s="7"/>
    </row>
    <row r="173" spans="1:16" ht="27.75" customHeight="1" x14ac:dyDescent="0.15">
      <c r="A173" s="163" t="s">
        <v>64</v>
      </c>
      <c r="B173" s="163"/>
      <c r="C173" s="163"/>
      <c r="D173" s="163"/>
      <c r="E173" s="163"/>
      <c r="F173" s="163"/>
      <c r="G173" s="315" t="s">
        <v>264</v>
      </c>
      <c r="H173" s="315"/>
      <c r="I173" s="316"/>
      <c r="J173" s="79"/>
      <c r="K173" s="235" t="s">
        <v>176</v>
      </c>
      <c r="L173" s="235"/>
      <c r="M173" s="21"/>
      <c r="N173" s="21"/>
      <c r="O173" s="7"/>
      <c r="P173" s="7"/>
    </row>
    <row r="174" spans="1:16" ht="24.95" customHeight="1" x14ac:dyDescent="0.15">
      <c r="A174" s="163"/>
      <c r="B174" s="163"/>
      <c r="C174" s="163"/>
      <c r="D174" s="163"/>
      <c r="E174" s="163"/>
      <c r="F174" s="163"/>
      <c r="G174" s="317"/>
      <c r="H174" s="317"/>
      <c r="I174" s="318"/>
      <c r="J174" s="80"/>
      <c r="K174" s="311" t="str">
        <f>IF(G174="○","○","　")</f>
        <v>　</v>
      </c>
      <c r="L174" s="311"/>
      <c r="M174" s="148" t="str">
        <f>IF(OR(K174="○"),"★この項目については、認定基準の達成を確認できる書類をご提出ください","")</f>
        <v/>
      </c>
      <c r="N174" s="21"/>
      <c r="O174" s="7"/>
      <c r="P174" s="7"/>
    </row>
    <row r="176" spans="1:16" ht="29.25" customHeight="1" x14ac:dyDescent="0.15">
      <c r="A176" s="307" t="s">
        <v>209</v>
      </c>
      <c r="B176" s="307"/>
      <c r="C176" s="307"/>
      <c r="D176" s="307"/>
      <c r="E176" s="307"/>
      <c r="F176" s="307"/>
      <c r="G176" s="307"/>
      <c r="H176" s="307"/>
      <c r="I176" s="307"/>
      <c r="J176" s="307"/>
      <c r="K176" s="307"/>
      <c r="L176" s="307"/>
      <c r="M176" s="7"/>
      <c r="N176" s="7"/>
    </row>
    <row r="177" spans="1:16" ht="34.5" customHeight="1" x14ac:dyDescent="0.15">
      <c r="A177" s="312" t="s">
        <v>226</v>
      </c>
      <c r="B177" s="312"/>
      <c r="C177" s="312"/>
      <c r="D177" s="312"/>
      <c r="E177" s="312"/>
      <c r="F177" s="312"/>
      <c r="G177" s="312"/>
      <c r="H177" s="312"/>
      <c r="I177" s="312"/>
      <c r="J177" s="312"/>
      <c r="K177" s="312"/>
      <c r="L177" s="312"/>
      <c r="M177" s="7"/>
      <c r="N177" s="7"/>
    </row>
    <row r="178" spans="1:16" ht="31.5" customHeight="1" x14ac:dyDescent="0.15">
      <c r="A178" s="212" t="s">
        <v>64</v>
      </c>
      <c r="B178" s="212"/>
      <c r="C178" s="212"/>
      <c r="D178" s="212"/>
      <c r="E178" s="212"/>
      <c r="F178" s="212"/>
      <c r="G178" s="313" t="s">
        <v>264</v>
      </c>
      <c r="H178" s="313"/>
      <c r="I178" s="313"/>
      <c r="J178" s="73"/>
      <c r="K178" s="235" t="s">
        <v>176</v>
      </c>
      <c r="L178" s="235"/>
      <c r="M178" s="73"/>
      <c r="N178" s="73"/>
      <c r="O178" s="7"/>
      <c r="P178" s="7"/>
    </row>
    <row r="179" spans="1:16" ht="24.95" customHeight="1" x14ac:dyDescent="0.15">
      <c r="A179" s="212"/>
      <c r="B179" s="212"/>
      <c r="C179" s="212"/>
      <c r="D179" s="212"/>
      <c r="E179" s="212"/>
      <c r="F179" s="212"/>
      <c r="G179" s="314"/>
      <c r="H179" s="314"/>
      <c r="I179" s="314"/>
      <c r="J179" s="21"/>
      <c r="K179" s="310" t="str">
        <f>IF(G179="○","○","　")</f>
        <v>　</v>
      </c>
      <c r="L179" s="310"/>
      <c r="M179" s="148" t="str">
        <f>IF(OR(K179="○"),"★この項目については、認定基準の達成を確認できる書類をご提出ください","")</f>
        <v/>
      </c>
      <c r="N179" s="73"/>
      <c r="O179" s="7"/>
      <c r="P179" s="7"/>
    </row>
    <row r="180" spans="1:16" x14ac:dyDescent="0.15">
      <c r="I180" s="81"/>
    </row>
  </sheetData>
  <dataConsolidate/>
  <mergeCells count="276">
    <mergeCell ref="B22:H22"/>
    <mergeCell ref="A3:L3"/>
    <mergeCell ref="K5:L5"/>
    <mergeCell ref="I8:L8"/>
    <mergeCell ref="I9:L9"/>
    <mergeCell ref="A16:L17"/>
    <mergeCell ref="A18:M18"/>
    <mergeCell ref="A20:C20"/>
    <mergeCell ref="B21:H21"/>
    <mergeCell ref="C33:K33"/>
    <mergeCell ref="C34:K34"/>
    <mergeCell ref="C35:K35"/>
    <mergeCell ref="C36:K36"/>
    <mergeCell ref="C37:K37"/>
    <mergeCell ref="A41:L41"/>
    <mergeCell ref="C28:K28"/>
    <mergeCell ref="C29:K29"/>
    <mergeCell ref="C30:K30"/>
    <mergeCell ref="A40:C40"/>
    <mergeCell ref="D40:G40"/>
    <mergeCell ref="I40:L40"/>
    <mergeCell ref="F115:F117"/>
    <mergeCell ref="J115:J117"/>
    <mergeCell ref="A112:L112"/>
    <mergeCell ref="A118:L118"/>
    <mergeCell ref="A133:L133"/>
    <mergeCell ref="B134:C134"/>
    <mergeCell ref="F134:G134"/>
    <mergeCell ref="A154:A157"/>
    <mergeCell ref="J145:J146"/>
    <mergeCell ref="J147:J149"/>
    <mergeCell ref="A152:L152"/>
    <mergeCell ref="I156:J156"/>
    <mergeCell ref="I157:J157"/>
    <mergeCell ref="E147:E149"/>
    <mergeCell ref="I147:I149"/>
    <mergeCell ref="B145:E145"/>
    <mergeCell ref="B153:H153"/>
    <mergeCell ref="I153:J153"/>
    <mergeCell ref="C155:H155"/>
    <mergeCell ref="C156:H156"/>
    <mergeCell ref="C157:H157"/>
    <mergeCell ref="I155:J155"/>
    <mergeCell ref="K153:L153"/>
    <mergeCell ref="A144:L144"/>
    <mergeCell ref="K75:L85"/>
    <mergeCell ref="K113:L114"/>
    <mergeCell ref="K115:L117"/>
    <mergeCell ref="K119:L119"/>
    <mergeCell ref="K120:L120"/>
    <mergeCell ref="G120:H120"/>
    <mergeCell ref="J93:K93"/>
    <mergeCell ref="G113:J113"/>
    <mergeCell ref="I76:J76"/>
    <mergeCell ref="J107:K107"/>
    <mergeCell ref="B106:G106"/>
    <mergeCell ref="J106:K106"/>
    <mergeCell ref="B108:G108"/>
    <mergeCell ref="J108:K108"/>
    <mergeCell ref="I84:J84"/>
    <mergeCell ref="C92:D92"/>
    <mergeCell ref="E92:F92"/>
    <mergeCell ref="A89:B89"/>
    <mergeCell ref="B107:G107"/>
    <mergeCell ref="B105:G105"/>
    <mergeCell ref="B113:F113"/>
    <mergeCell ref="H105:I105"/>
    <mergeCell ref="H97:I97"/>
    <mergeCell ref="E115:E117"/>
    <mergeCell ref="M135:T135"/>
    <mergeCell ref="M120:T120"/>
    <mergeCell ref="F141:G141"/>
    <mergeCell ref="F142:G142"/>
    <mergeCell ref="M142:T142"/>
    <mergeCell ref="A139:L139"/>
    <mergeCell ref="H134:I134"/>
    <mergeCell ref="D141:E141"/>
    <mergeCell ref="A136:L136"/>
    <mergeCell ref="D135:E135"/>
    <mergeCell ref="B135:C135"/>
    <mergeCell ref="F135:G135"/>
    <mergeCell ref="H135:I135"/>
    <mergeCell ref="J141:K141"/>
    <mergeCell ref="J142:K142"/>
    <mergeCell ref="H141:I141"/>
    <mergeCell ref="D142:E142"/>
    <mergeCell ref="H142:I142"/>
    <mergeCell ref="J128:K129"/>
    <mergeCell ref="B128:D128"/>
    <mergeCell ref="B154:H154"/>
    <mergeCell ref="I119:J119"/>
    <mergeCell ref="E120:F120"/>
    <mergeCell ref="I120:J120"/>
    <mergeCell ref="G119:H119"/>
    <mergeCell ref="A123:K123"/>
    <mergeCell ref="C165:H165"/>
    <mergeCell ref="C159:H159"/>
    <mergeCell ref="I159:J159"/>
    <mergeCell ref="C160:H160"/>
    <mergeCell ref="C161:H161"/>
    <mergeCell ref="C162:H162"/>
    <mergeCell ref="C163:H163"/>
    <mergeCell ref="C164:H164"/>
    <mergeCell ref="I163:J163"/>
    <mergeCell ref="I162:J162"/>
    <mergeCell ref="G130:G132"/>
    <mergeCell ref="B125:C125"/>
    <mergeCell ref="E128:G128"/>
    <mergeCell ref="H128:I129"/>
    <mergeCell ref="F126:G126"/>
    <mergeCell ref="H126:I126"/>
    <mergeCell ref="A145:A146"/>
    <mergeCell ref="F145:I145"/>
    <mergeCell ref="A171:L171"/>
    <mergeCell ref="A158:A165"/>
    <mergeCell ref="I164:J165"/>
    <mergeCell ref="A178:F179"/>
    <mergeCell ref="K178:L178"/>
    <mergeCell ref="K179:L179"/>
    <mergeCell ref="A176:L176"/>
    <mergeCell ref="A173:F174"/>
    <mergeCell ref="K174:L174"/>
    <mergeCell ref="K173:L173"/>
    <mergeCell ref="A177:L177"/>
    <mergeCell ref="G178:I178"/>
    <mergeCell ref="G179:I179"/>
    <mergeCell ref="G173:I173"/>
    <mergeCell ref="G174:I174"/>
    <mergeCell ref="A172:L172"/>
    <mergeCell ref="K145:L146"/>
    <mergeCell ref="K147:L149"/>
    <mergeCell ref="K154:L166"/>
    <mergeCell ref="A76:A82"/>
    <mergeCell ref="I77:J77"/>
    <mergeCell ref="I78:J78"/>
    <mergeCell ref="I79:J79"/>
    <mergeCell ref="I80:J80"/>
    <mergeCell ref="I81:J82"/>
    <mergeCell ref="B76:H76"/>
    <mergeCell ref="I154:J154"/>
    <mergeCell ref="B158:H158"/>
    <mergeCell ref="I158:J158"/>
    <mergeCell ref="B166:H166"/>
    <mergeCell ref="I166:J166"/>
    <mergeCell ref="I160:J160"/>
    <mergeCell ref="I161:J161"/>
    <mergeCell ref="D125:E125"/>
    <mergeCell ref="F125:G125"/>
    <mergeCell ref="H125:I125"/>
    <mergeCell ref="B126:C126"/>
    <mergeCell ref="D126:E126"/>
    <mergeCell ref="H130:I132"/>
    <mergeCell ref="J130:K132"/>
    <mergeCell ref="C80:H80"/>
    <mergeCell ref="C81:H81"/>
    <mergeCell ref="C82:H82"/>
    <mergeCell ref="I83:J83"/>
    <mergeCell ref="B84:H84"/>
    <mergeCell ref="B74:H74"/>
    <mergeCell ref="I74:J74"/>
    <mergeCell ref="G67:H67"/>
    <mergeCell ref="G68:H68"/>
    <mergeCell ref="C78:H78"/>
    <mergeCell ref="C79:H79"/>
    <mergeCell ref="K61:L61"/>
    <mergeCell ref="J57:K57"/>
    <mergeCell ref="C53:D53"/>
    <mergeCell ref="E53:F53"/>
    <mergeCell ref="G53:I53"/>
    <mergeCell ref="C56:D56"/>
    <mergeCell ref="G54:I56"/>
    <mergeCell ref="A54:B54"/>
    <mergeCell ref="C54:D54"/>
    <mergeCell ref="I61:J62"/>
    <mergeCell ref="E54:F54"/>
    <mergeCell ref="A55:B55"/>
    <mergeCell ref="C55:D55"/>
    <mergeCell ref="E55:F55"/>
    <mergeCell ref="A56:B56"/>
    <mergeCell ref="E56:F56"/>
    <mergeCell ref="I63:J63"/>
    <mergeCell ref="K74:L74"/>
    <mergeCell ref="B69:F69"/>
    <mergeCell ref="G66:H66"/>
    <mergeCell ref="A60:L60"/>
    <mergeCell ref="A57:B57"/>
    <mergeCell ref="C57:D57"/>
    <mergeCell ref="E57:F57"/>
    <mergeCell ref="G57:H57"/>
    <mergeCell ref="B61:F62"/>
    <mergeCell ref="B64:F64"/>
    <mergeCell ref="G63:H63"/>
    <mergeCell ref="B63:F63"/>
    <mergeCell ref="B65:F65"/>
    <mergeCell ref="I67:J67"/>
    <mergeCell ref="I68:J68"/>
    <mergeCell ref="I69:J69"/>
    <mergeCell ref="I70:J70"/>
    <mergeCell ref="G70:H70"/>
    <mergeCell ref="G61:H62"/>
    <mergeCell ref="G65:H65"/>
    <mergeCell ref="G69:H69"/>
    <mergeCell ref="L63:L70"/>
    <mergeCell ref="A61:A62"/>
    <mergeCell ref="B66:F66"/>
    <mergeCell ref="B67:F67"/>
    <mergeCell ref="I64:J64"/>
    <mergeCell ref="I65:J65"/>
    <mergeCell ref="I66:J66"/>
    <mergeCell ref="J105:K105"/>
    <mergeCell ref="A93:B93"/>
    <mergeCell ref="C93:D93"/>
    <mergeCell ref="A96:L96"/>
    <mergeCell ref="G89:I89"/>
    <mergeCell ref="G90:I92"/>
    <mergeCell ref="B97:G97"/>
    <mergeCell ref="K63:K70"/>
    <mergeCell ref="K71:L71"/>
    <mergeCell ref="I71:J71"/>
    <mergeCell ref="B70:F70"/>
    <mergeCell ref="B68:F68"/>
    <mergeCell ref="G64:H64"/>
    <mergeCell ref="B85:H85"/>
    <mergeCell ref="I85:J85"/>
    <mergeCell ref="B75:H75"/>
    <mergeCell ref="B83:H83"/>
    <mergeCell ref="I75:J75"/>
    <mergeCell ref="C77:H77"/>
    <mergeCell ref="E45:F45"/>
    <mergeCell ref="J53:K53"/>
    <mergeCell ref="J54:K56"/>
    <mergeCell ref="A45:B45"/>
    <mergeCell ref="A46:B46"/>
    <mergeCell ref="G45:I45"/>
    <mergeCell ref="J45:K45"/>
    <mergeCell ref="C45:D45"/>
    <mergeCell ref="A47:B47"/>
    <mergeCell ref="J46:K48"/>
    <mergeCell ref="C46:D46"/>
    <mergeCell ref="E46:F46"/>
    <mergeCell ref="G46:I48"/>
    <mergeCell ref="E49:F49"/>
    <mergeCell ref="G49:H49"/>
    <mergeCell ref="C49:D49"/>
    <mergeCell ref="C47:D47"/>
    <mergeCell ref="E47:F47"/>
    <mergeCell ref="A48:B48"/>
    <mergeCell ref="C48:D48"/>
    <mergeCell ref="E48:F48"/>
    <mergeCell ref="A49:B49"/>
    <mergeCell ref="J49:K49"/>
    <mergeCell ref="A53:B53"/>
    <mergeCell ref="A113:A114"/>
    <mergeCell ref="D134:E134"/>
    <mergeCell ref="A127:L127"/>
    <mergeCell ref="A128:A129"/>
    <mergeCell ref="D130:D132"/>
    <mergeCell ref="C89:D89"/>
    <mergeCell ref="E89:F89"/>
    <mergeCell ref="A124:L124"/>
    <mergeCell ref="E119:F119"/>
    <mergeCell ref="G93:H93"/>
    <mergeCell ref="A90:B90"/>
    <mergeCell ref="C90:D90"/>
    <mergeCell ref="E90:F90"/>
    <mergeCell ref="A91:B91"/>
    <mergeCell ref="C91:D91"/>
    <mergeCell ref="E91:F91"/>
    <mergeCell ref="A92:B92"/>
    <mergeCell ref="J89:K89"/>
    <mergeCell ref="J90:K92"/>
    <mergeCell ref="H98:I101"/>
    <mergeCell ref="A104:J104"/>
    <mergeCell ref="E93:F93"/>
    <mergeCell ref="A106:A108"/>
    <mergeCell ref="A98:A101"/>
  </mergeCells>
  <phoneticPr fontId="1"/>
  <dataValidations xWindow="278" yWindow="510" count="1">
    <dataValidation type="date" allowBlank="1" showInputMessage="1" showErrorMessage="1" errorTitle="入力エラー" error="入力の際は、次のように入力してください。_x000a_例：2025/04/01_x000a_※自動的に和暦に変換されます。" promptTitle="日付の入力" prompt="入力の際は、次のように入力してください。_x000a_例：2025/04/01_x000a_※自動的に和暦に変換されます。" sqref="D40:G40 I40:L40 K5:L5" xr:uid="{65232417-FE48-4A67-A2AF-53081C379799}">
      <formula1>36526</formula1>
      <formula2>73050</formula2>
    </dataValidation>
  </dataValidations>
  <printOptions horizontalCentered="1"/>
  <pageMargins left="0.59055118110236227" right="0" top="0.55118110236220474" bottom="0.31496062992125984" header="0.31496062992125984" footer="0.31496062992125984"/>
  <pageSetup paperSize="9" scale="89" orientation="portrait" r:id="rId1"/>
  <rowBreaks count="5" manualBreakCount="5">
    <brk id="38" max="11" man="1"/>
    <brk id="71" max="11" man="1"/>
    <brk id="94" max="11" man="1"/>
    <brk id="121" max="11" man="1"/>
    <brk id="15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314325</xdr:colOff>
                    <xdr:row>27</xdr:row>
                    <xdr:rowOff>171450</xdr:rowOff>
                  </from>
                  <to>
                    <xdr:col>0</xdr:col>
                    <xdr:colOff>619125</xdr:colOff>
                    <xdr:row>27</xdr:row>
                    <xdr:rowOff>409575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304800</xdr:colOff>
                    <xdr:row>28</xdr:row>
                    <xdr:rowOff>314325</xdr:rowOff>
                  </from>
                  <to>
                    <xdr:col>1</xdr:col>
                    <xdr:colOff>47625</xdr:colOff>
                    <xdr:row>28</xdr:row>
                    <xdr:rowOff>552450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295275</xdr:colOff>
                    <xdr:row>29</xdr:row>
                    <xdr:rowOff>180975</xdr:rowOff>
                  </from>
                  <to>
                    <xdr:col>1</xdr:col>
                    <xdr:colOff>38100</xdr:colOff>
                    <xdr:row>29</xdr:row>
                    <xdr:rowOff>419100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0</xdr:col>
                    <xdr:colOff>304800</xdr:colOff>
                    <xdr:row>32</xdr:row>
                    <xdr:rowOff>180975</xdr:rowOff>
                  </from>
                  <to>
                    <xdr:col>0</xdr:col>
                    <xdr:colOff>609600</xdr:colOff>
                    <xdr:row>32</xdr:row>
                    <xdr:rowOff>419100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0</xdr:col>
                    <xdr:colOff>304800</xdr:colOff>
                    <xdr:row>35</xdr:row>
                    <xdr:rowOff>323850</xdr:rowOff>
                  </from>
                  <to>
                    <xdr:col>1</xdr:col>
                    <xdr:colOff>47625</xdr:colOff>
                    <xdr:row>35</xdr:row>
                    <xdr:rowOff>561975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0</xdr:col>
                    <xdr:colOff>295275</xdr:colOff>
                    <xdr:row>36</xdr:row>
                    <xdr:rowOff>190500</xdr:rowOff>
                  </from>
                  <to>
                    <xdr:col>1</xdr:col>
                    <xdr:colOff>38100</xdr:colOff>
                    <xdr:row>36</xdr:row>
                    <xdr:rowOff>428625</xdr:rowOff>
                  </to>
                </anchor>
              </controlPr>
            </control>
          </mc:Choice>
        </mc:AlternateContent>
        <mc:AlternateContent xmlns:mc="http://schemas.openxmlformats.org/markup-compatibility/2006">
          <mc:Choice Requires="x14">
            <control shapeId="7177" r:id="rId10" name="Check Box 9">
              <controlPr defaultSize="0" autoFill="0" autoLine="0" autoPict="0">
                <anchor moveWithCells="1">
                  <from>
                    <xdr:col>0</xdr:col>
                    <xdr:colOff>304800</xdr:colOff>
                    <xdr:row>33</xdr:row>
                    <xdr:rowOff>180975</xdr:rowOff>
                  </from>
                  <to>
                    <xdr:col>0</xdr:col>
                    <xdr:colOff>609600</xdr:colOff>
                    <xdr:row>33</xdr:row>
                    <xdr:rowOff>419100</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0</xdr:col>
                    <xdr:colOff>304800</xdr:colOff>
                    <xdr:row>34</xdr:row>
                    <xdr:rowOff>180975</xdr:rowOff>
                  </from>
                  <to>
                    <xdr:col>0</xdr:col>
                    <xdr:colOff>609600</xdr:colOff>
                    <xdr:row>34</xdr:row>
                    <xdr:rowOff>419100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78" yWindow="510" count="5">
        <x14:dataValidation type="list" allowBlank="1" showInputMessage="1" showErrorMessage="1" xr:uid="{888FE097-9E3D-4EC9-B0DC-C1EAD712045A}">
          <x14:formula1>
            <xm:f>申請書鑑関係!$B$23:$B$24</xm:f>
          </x14:formula1>
          <xm:sqref>G63:J70</xm:sqref>
        </x14:dataValidation>
        <x14:dataValidation type="list" allowBlank="1" showInputMessage="1" showErrorMessage="1" xr:uid="{D19F3156-F52F-4EFC-B8F3-9D733D35E82A}">
          <x14:formula1>
            <xm:f>申請書鑑関係!$B$23</xm:f>
          </x14:formula1>
          <xm:sqref>G174 I155:J157 G179 I166:J166 J159:J163 I159:I164 I83:J85 I75:J75 I77:I81 A21:A22</xm:sqref>
        </x14:dataValidation>
        <x14:dataValidation type="list" allowBlank="1" showInputMessage="1" showErrorMessage="1" xr:uid="{86E3908F-D2D2-4F63-83CD-48A22A312AC7}">
          <x14:formula1>
            <xm:f>第11号ア関係!$B$10:$B$50</xm:f>
          </x14:formula1>
          <xm:sqref>F142:G142</xm:sqref>
        </x14:dataValidation>
        <x14:dataValidation type="list" allowBlank="1" showInputMessage="1" showErrorMessage="1" xr:uid="{FD498F4A-257B-47A3-A71B-C9B5073A6DAC}">
          <x14:formula1>
            <xm:f>第９号イ関係!$B$10:$B$29</xm:f>
          </x14:formula1>
          <xm:sqref>G120:H120</xm:sqref>
        </x14:dataValidation>
        <x14:dataValidation type="list" allowBlank="1" showInputMessage="1" showErrorMessage="1" xr:uid="{50552C3C-3004-460D-9887-DBB67EE0C420}">
          <x14:formula1>
            <xm:f>第10号ウ関係!$B$10:$B$50</xm:f>
          </x14:formula1>
          <xm:sqref>D135:E135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60AE4-CACC-4455-B1B9-931359A6287F}">
  <dimension ref="A1"/>
  <sheetViews>
    <sheetView workbookViewId="0">
      <selection activeCell="H33" sqref="H33"/>
    </sheetView>
  </sheetViews>
  <sheetFormatPr defaultRowHeight="13.5" x14ac:dyDescent="0.15"/>
  <sheetData/>
  <phoneticPr fontI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76CA1-7005-408B-B65D-11E2A551A0A1}">
  <sheetPr>
    <tabColor theme="8" tint="0.59999389629810485"/>
  </sheetPr>
  <dimension ref="A1:M43"/>
  <sheetViews>
    <sheetView view="pageBreakPreview" topLeftCell="A20" zoomScaleNormal="100" zoomScaleSheetLayoutView="100" workbookViewId="0">
      <selection activeCell="I26" sqref="I26:I28"/>
    </sheetView>
  </sheetViews>
  <sheetFormatPr defaultColWidth="9" defaultRowHeight="13.5" x14ac:dyDescent="0.15"/>
  <cols>
    <col min="1" max="1" width="2.125" style="38" customWidth="1"/>
    <col min="2" max="2" width="6.125" style="38" customWidth="1"/>
    <col min="3" max="3" width="9.25" style="38" customWidth="1"/>
    <col min="4" max="4" width="55.75" style="38" customWidth="1"/>
    <col min="5" max="5" width="14.375" style="38" customWidth="1"/>
    <col min="6" max="6" width="4.875" style="38" customWidth="1"/>
    <col min="7" max="7" width="12.625" style="38" customWidth="1"/>
    <col min="8" max="8" width="2.125" style="38" customWidth="1"/>
    <col min="9" max="9" width="9" style="38"/>
    <col min="10" max="10" width="9" style="38" customWidth="1"/>
    <col min="11" max="16384" width="9" style="38"/>
  </cols>
  <sheetData>
    <row r="1" spans="1:9" ht="20.100000000000001" customHeight="1" thickBot="1" x14ac:dyDescent="0.2">
      <c r="A1" s="43" t="s">
        <v>202</v>
      </c>
      <c r="B1" s="37"/>
      <c r="E1" s="403">
        <f>報告書!I9</f>
        <v>0</v>
      </c>
      <c r="F1" s="404"/>
      <c r="G1" s="405"/>
    </row>
    <row r="2" spans="1:9" ht="17.25" customHeight="1" thickBot="1" x14ac:dyDescent="0.2">
      <c r="E2" s="421" t="s">
        <v>113</v>
      </c>
      <c r="F2" s="421"/>
      <c r="G2" s="421"/>
    </row>
    <row r="3" spans="1:9" ht="33.75" customHeight="1" x14ac:dyDescent="0.15">
      <c r="B3" s="94" t="s">
        <v>114</v>
      </c>
      <c r="C3" s="422" t="s">
        <v>27</v>
      </c>
      <c r="D3" s="423"/>
      <c r="E3" s="424" t="s">
        <v>30</v>
      </c>
      <c r="F3" s="425"/>
      <c r="G3" s="95" t="s">
        <v>283</v>
      </c>
      <c r="H3" s="39"/>
    </row>
    <row r="4" spans="1:9" ht="39.950000000000003" customHeight="1" x14ac:dyDescent="0.15">
      <c r="B4" s="75" t="s">
        <v>89</v>
      </c>
      <c r="C4" s="42" t="s">
        <v>84</v>
      </c>
      <c r="D4" s="64" t="s">
        <v>184</v>
      </c>
      <c r="E4" s="126" t="e">
        <f>報告書!G49</f>
        <v>#DIV/0!</v>
      </c>
      <c r="F4" s="121" t="s">
        <v>29</v>
      </c>
      <c r="G4" s="127" t="str">
        <f>IFERROR(IF(E4&gt;=30,"○",""),"")</f>
        <v/>
      </c>
      <c r="H4" s="148" t="str">
        <f>IF(G4="○","★確認書類が必要","")</f>
        <v/>
      </c>
      <c r="I4" s="148"/>
    </row>
    <row r="5" spans="1:9" ht="39.950000000000003" customHeight="1" x14ac:dyDescent="0.15">
      <c r="B5" s="76" t="s">
        <v>89</v>
      </c>
      <c r="C5" s="42" t="s">
        <v>85</v>
      </c>
      <c r="D5" s="65" t="s">
        <v>185</v>
      </c>
      <c r="E5" s="126" t="e">
        <f>報告書!G57</f>
        <v>#DIV/0!</v>
      </c>
      <c r="F5" s="121" t="s">
        <v>29</v>
      </c>
      <c r="G5" s="127" t="str">
        <f>IFERROR(IF(E5&gt;=75,"○",""),"")</f>
        <v/>
      </c>
      <c r="H5" s="148" t="str">
        <f>IF(G5="○","★確認書類が必要","")</f>
        <v/>
      </c>
    </row>
    <row r="6" spans="1:9" ht="39.950000000000003" customHeight="1" x14ac:dyDescent="0.15">
      <c r="B6" s="77" t="s">
        <v>89</v>
      </c>
      <c r="C6" s="42" t="s">
        <v>91</v>
      </c>
      <c r="D6" s="102" t="s">
        <v>199</v>
      </c>
      <c r="E6" s="126">
        <f>COUNTA(報告書!G63:H70)</f>
        <v>0</v>
      </c>
      <c r="F6" s="128" t="s">
        <v>36</v>
      </c>
      <c r="G6" s="127" t="str">
        <f>報告書!K63</f>
        <v>　</v>
      </c>
      <c r="H6" s="148" t="str">
        <f>IF(G6="○","★確認書類が必要","")</f>
        <v/>
      </c>
    </row>
    <row r="7" spans="1:9" ht="39.950000000000003" customHeight="1" x14ac:dyDescent="0.15">
      <c r="B7" s="78" t="s">
        <v>89</v>
      </c>
      <c r="C7" s="42" t="s">
        <v>92</v>
      </c>
      <c r="D7" s="64" t="s">
        <v>48</v>
      </c>
      <c r="E7" s="401" t="str">
        <f>IF(報告書!L63="○","利用実績あり","利用実績なし")</f>
        <v>利用実績なし</v>
      </c>
      <c r="F7" s="402"/>
      <c r="G7" s="127" t="str">
        <f>報告書!L63</f>
        <v>　</v>
      </c>
      <c r="H7" s="148" t="str">
        <f>IF(G7="○","★確認書類が必要","")</f>
        <v/>
      </c>
    </row>
    <row r="8" spans="1:9" ht="39.950000000000003" customHeight="1" x14ac:dyDescent="0.15">
      <c r="B8" s="75" t="s">
        <v>90</v>
      </c>
      <c r="C8" s="42" t="s">
        <v>93</v>
      </c>
      <c r="D8" s="65" t="s">
        <v>111</v>
      </c>
      <c r="E8" s="136">
        <f>COUNTIF(報告書!I75:J76,"○")+COUNTIF(報告書!I83:J85,"○")</f>
        <v>0</v>
      </c>
      <c r="F8" s="121" t="s">
        <v>36</v>
      </c>
      <c r="G8" s="127" t="str">
        <f>報告書!K75</f>
        <v>　</v>
      </c>
      <c r="H8" s="148" t="str">
        <f>IF(G8="○","★確認書類が必要","")</f>
        <v/>
      </c>
    </row>
    <row r="9" spans="1:9" ht="39.950000000000003" customHeight="1" x14ac:dyDescent="0.15">
      <c r="B9" s="75" t="s">
        <v>90</v>
      </c>
      <c r="C9" s="42" t="s">
        <v>86</v>
      </c>
      <c r="D9" s="65" t="str">
        <f>報告書!A88</f>
        <v>●直近３事業年度に正社員として採用した新規学卒者等の離職率が20％以下であること</v>
      </c>
      <c r="E9" s="126" t="e">
        <f>報告書!G93</f>
        <v>#DIV/0!</v>
      </c>
      <c r="F9" s="121" t="s">
        <v>29</v>
      </c>
      <c r="G9" s="127" t="str">
        <f>IFERROR(IF(20&gt;=E9,"○",""),"")</f>
        <v/>
      </c>
    </row>
    <row r="10" spans="1:9" ht="39.950000000000003" customHeight="1" x14ac:dyDescent="0.15">
      <c r="B10" s="76" t="s">
        <v>90</v>
      </c>
      <c r="C10" s="42" t="s">
        <v>87</v>
      </c>
      <c r="D10" s="64" t="str">
        <f>報告書!A96</f>
        <v>●直近事業年度において、フルタイムの労働者の法定時間外・法定休日労働時間の平均が各月30時間未満であること</v>
      </c>
      <c r="E10" s="126" t="str">
        <f>IF(報告書!H98="○","30時間未満","30時間以上")</f>
        <v>30時間以上</v>
      </c>
      <c r="F10" s="121" t="s">
        <v>37</v>
      </c>
      <c r="G10" s="127" t="str">
        <f>報告書!H98</f>
        <v/>
      </c>
      <c r="H10" s="39"/>
    </row>
    <row r="11" spans="1:9" ht="30" customHeight="1" x14ac:dyDescent="0.15">
      <c r="B11" s="398" t="s">
        <v>90</v>
      </c>
      <c r="C11" s="74" t="s">
        <v>88</v>
      </c>
      <c r="D11" s="64" t="s">
        <v>38</v>
      </c>
      <c r="E11" s="129">
        <f>報告書!H106</f>
        <v>0</v>
      </c>
      <c r="F11" s="121" t="s">
        <v>28</v>
      </c>
      <c r="G11" s="418" t="str">
        <f>IF(OR(E11&gt;=110,E12&gt;=70,E13&gt;=10),"○","")</f>
        <v/>
      </c>
      <c r="H11" s="39"/>
    </row>
    <row r="12" spans="1:9" ht="30" customHeight="1" x14ac:dyDescent="0.15">
      <c r="B12" s="398"/>
      <c r="C12" s="416" t="s">
        <v>41</v>
      </c>
      <c r="D12" s="66" t="s">
        <v>39</v>
      </c>
      <c r="E12" s="130">
        <f>報告書!H107</f>
        <v>0</v>
      </c>
      <c r="F12" s="121" t="s">
        <v>29</v>
      </c>
      <c r="G12" s="418"/>
      <c r="H12" s="39"/>
    </row>
    <row r="13" spans="1:9" ht="30" customHeight="1" x14ac:dyDescent="0.15">
      <c r="B13" s="397"/>
      <c r="C13" s="417"/>
      <c r="D13" s="66" t="s">
        <v>40</v>
      </c>
      <c r="E13" s="130">
        <f>報告書!H108</f>
        <v>0</v>
      </c>
      <c r="F13" s="121" t="s">
        <v>28</v>
      </c>
      <c r="G13" s="418"/>
      <c r="H13" s="39"/>
    </row>
    <row r="14" spans="1:9" ht="51" customHeight="1" x14ac:dyDescent="0.15">
      <c r="B14" s="396" t="s">
        <v>94</v>
      </c>
      <c r="C14" s="74" t="s">
        <v>95</v>
      </c>
      <c r="D14" s="64" t="s">
        <v>179</v>
      </c>
      <c r="E14" s="401" t="str">
        <f>IF(報告書!K115="○","低い","高い")</f>
        <v>高い</v>
      </c>
      <c r="F14" s="402"/>
      <c r="G14" s="419" t="str">
        <f>IF(OR(報告書!K115="○",報告書!K120="○"),"○","")</f>
        <v/>
      </c>
      <c r="H14" s="39"/>
    </row>
    <row r="15" spans="1:9" ht="39.950000000000003" customHeight="1" x14ac:dyDescent="0.15">
      <c r="B15" s="397"/>
      <c r="C15" s="63" t="s">
        <v>73</v>
      </c>
      <c r="D15" s="64" t="s">
        <v>49</v>
      </c>
      <c r="E15" s="131" t="e">
        <f>報告書!E120</f>
        <v>#DIV/0!</v>
      </c>
      <c r="F15" s="121" t="s">
        <v>29</v>
      </c>
      <c r="G15" s="420"/>
      <c r="H15" s="39"/>
    </row>
    <row r="16" spans="1:9" ht="30" customHeight="1" x14ac:dyDescent="0.15">
      <c r="B16" s="398" t="s">
        <v>94</v>
      </c>
      <c r="C16" s="74" t="s">
        <v>96</v>
      </c>
      <c r="D16" s="64" t="s">
        <v>112</v>
      </c>
      <c r="E16" s="131" t="e">
        <f>報告書!F126*100</f>
        <v>#DIV/0!</v>
      </c>
      <c r="F16" s="121" t="s">
        <v>29</v>
      </c>
      <c r="G16" s="418" t="str">
        <f>IF(OR(報告書!H126="○",報告書!J130="○",報告書!H135="○"),"○","")</f>
        <v/>
      </c>
      <c r="H16" s="39"/>
    </row>
    <row r="17" spans="2:13" ht="30" customHeight="1" x14ac:dyDescent="0.15">
      <c r="B17" s="398"/>
      <c r="C17" s="416" t="s">
        <v>41</v>
      </c>
      <c r="D17" s="64" t="s">
        <v>101</v>
      </c>
      <c r="E17" s="131" t="e">
        <f>報告書!H130*100</f>
        <v>#DIV/0!</v>
      </c>
      <c r="F17" s="121" t="s">
        <v>29</v>
      </c>
      <c r="G17" s="418"/>
      <c r="H17" s="39"/>
    </row>
    <row r="18" spans="2:13" ht="30" customHeight="1" x14ac:dyDescent="0.15">
      <c r="B18" s="397"/>
      <c r="C18" s="417"/>
      <c r="D18" s="64" t="s">
        <v>56</v>
      </c>
      <c r="E18" s="130">
        <f>報告書!B135</f>
        <v>0</v>
      </c>
      <c r="F18" s="121" t="s">
        <v>57</v>
      </c>
      <c r="G18" s="418"/>
      <c r="H18" s="39"/>
    </row>
    <row r="19" spans="2:13" ht="30" customHeight="1" x14ac:dyDescent="0.15">
      <c r="B19" s="398" t="s">
        <v>94</v>
      </c>
      <c r="C19" s="74" t="s">
        <v>97</v>
      </c>
      <c r="D19" s="65" t="s">
        <v>58</v>
      </c>
      <c r="E19" s="131" t="e">
        <f>報告書!D142</f>
        <v>#DIV/0!</v>
      </c>
      <c r="F19" s="132" t="s">
        <v>29</v>
      </c>
      <c r="G19" s="419" t="str">
        <f>IF(OR(報告書!J142="○",報告書!K147="○"),"○","")</f>
        <v/>
      </c>
      <c r="H19" s="39"/>
    </row>
    <row r="20" spans="2:13" ht="62.25" customHeight="1" x14ac:dyDescent="0.15">
      <c r="B20" s="398"/>
      <c r="C20" s="63" t="s">
        <v>65</v>
      </c>
      <c r="D20" s="65" t="s">
        <v>59</v>
      </c>
      <c r="E20" s="131" t="e">
        <f>報告書!J147*100</f>
        <v>#DIV/0!</v>
      </c>
      <c r="F20" s="132" t="s">
        <v>29</v>
      </c>
      <c r="G20" s="420"/>
      <c r="H20" s="39"/>
    </row>
    <row r="21" spans="2:13" ht="39.950000000000003" customHeight="1" x14ac:dyDescent="0.15">
      <c r="B21" s="76" t="s">
        <v>94</v>
      </c>
      <c r="C21" s="42" t="s">
        <v>98</v>
      </c>
      <c r="D21" s="65" t="s">
        <v>256</v>
      </c>
      <c r="E21" s="136">
        <f>COUNTIF(報告書!I154,"○")+COUNTIF(報告書!I158,"○")+COUNTIF(報告書!I166,"○")</f>
        <v>0</v>
      </c>
      <c r="F21" s="121" t="s">
        <v>27</v>
      </c>
      <c r="G21" s="127" t="str">
        <f>報告書!K154</f>
        <v>　</v>
      </c>
      <c r="H21" s="148" t="str">
        <f>IF(G21="○","★確認書類が必要","")</f>
        <v/>
      </c>
    </row>
    <row r="22" spans="2:13" ht="49.5" customHeight="1" x14ac:dyDescent="0.15">
      <c r="B22" s="75"/>
      <c r="C22" s="74" t="s">
        <v>99</v>
      </c>
      <c r="D22" s="92" t="s">
        <v>174</v>
      </c>
      <c r="E22" s="401" t="str">
        <f>IF(報告書!G174="○","届出あり"," ")</f>
        <v xml:space="preserve"> </v>
      </c>
      <c r="F22" s="402"/>
      <c r="G22" s="127" t="str">
        <f>報告書!K174</f>
        <v>　</v>
      </c>
      <c r="H22" s="148" t="str">
        <f>IF(G22="○","★確認書類が必要","")</f>
        <v/>
      </c>
    </row>
    <row r="23" spans="2:13" ht="54.95" customHeight="1" thickBot="1" x14ac:dyDescent="0.2">
      <c r="B23" s="76"/>
      <c r="C23" s="42" t="s">
        <v>100</v>
      </c>
      <c r="D23" s="92" t="s">
        <v>175</v>
      </c>
      <c r="E23" s="399" t="str">
        <f>IF(報告書!G179="○","届出あり"," ")</f>
        <v xml:space="preserve"> </v>
      </c>
      <c r="F23" s="400"/>
      <c r="G23" s="133" t="str">
        <f>報告書!K179</f>
        <v>　</v>
      </c>
      <c r="H23" s="148" t="str">
        <f>IF(G23="○","★確認書類が必要","")</f>
        <v/>
      </c>
    </row>
    <row r="24" spans="2:13" ht="17.25" customHeight="1" x14ac:dyDescent="0.15">
      <c r="G24" s="40"/>
      <c r="I24" s="134" t="s">
        <v>104</v>
      </c>
      <c r="J24" s="134" t="s">
        <v>103</v>
      </c>
      <c r="K24" s="134" t="s">
        <v>102</v>
      </c>
      <c r="L24" s="39" t="s">
        <v>292</v>
      </c>
      <c r="M24" s="39" t="s">
        <v>293</v>
      </c>
    </row>
    <row r="25" spans="2:13" ht="48.75" customHeight="1" thickBot="1" x14ac:dyDescent="0.2">
      <c r="D25" s="48"/>
      <c r="E25" s="415" t="s">
        <v>282</v>
      </c>
      <c r="F25" s="415"/>
      <c r="G25" s="135">
        <f>COUNTIF(G4:G23,"○")</f>
        <v>0</v>
      </c>
      <c r="H25" s="41"/>
      <c r="I25" s="134">
        <f>COUNTIF(G4:G7,"○")</f>
        <v>0</v>
      </c>
      <c r="J25" s="134">
        <f>COUNTIF(G8:G13,"○")</f>
        <v>0</v>
      </c>
      <c r="K25" s="39">
        <f>COUNTIF(G14:G21,"○")</f>
        <v>0</v>
      </c>
      <c r="L25" s="39">
        <f>COUNTIF(G22:G23,"○")</f>
        <v>0</v>
      </c>
      <c r="M25" s="39">
        <f>SUM(I25:L25)</f>
        <v>0</v>
      </c>
    </row>
    <row r="26" spans="2:13" ht="10.5" customHeight="1" x14ac:dyDescent="0.15">
      <c r="E26" s="406" t="str">
        <f>IF(AND(M25&gt;=6,I25&gt;0,J25&gt;0,K25&gt;0),"「ゴールド認定」基準を満たしています",IF(M25&gt;=3,"認定基準を満たしています","認定基準を満たしません"))</f>
        <v>認定基準を満たしません</v>
      </c>
      <c r="F26" s="407"/>
      <c r="G26" s="408"/>
      <c r="I26" s="421"/>
    </row>
    <row r="27" spans="2:13" ht="29.25" customHeight="1" x14ac:dyDescent="0.15">
      <c r="E27" s="409"/>
      <c r="F27" s="410"/>
      <c r="G27" s="411"/>
      <c r="I27" s="421"/>
    </row>
    <row r="28" spans="2:13" ht="30" customHeight="1" thickBot="1" x14ac:dyDescent="0.2">
      <c r="E28" s="412"/>
      <c r="F28" s="413"/>
      <c r="G28" s="414"/>
      <c r="I28" s="421"/>
    </row>
    <row r="29" spans="2:13" ht="23.25" customHeight="1" x14ac:dyDescent="0.15"/>
    <row r="30" spans="2:13" ht="20.100000000000001" customHeight="1" x14ac:dyDescent="0.15"/>
    <row r="31" spans="2:13" ht="20.100000000000001" customHeight="1" x14ac:dyDescent="0.15"/>
    <row r="32" spans="2:13"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sheetData>
  <mergeCells count="21">
    <mergeCell ref="I26:I28"/>
    <mergeCell ref="E1:G1"/>
    <mergeCell ref="E26:G28"/>
    <mergeCell ref="E25:F25"/>
    <mergeCell ref="C12:C13"/>
    <mergeCell ref="C17:C18"/>
    <mergeCell ref="G16:G18"/>
    <mergeCell ref="G19:G20"/>
    <mergeCell ref="E22:F22"/>
    <mergeCell ref="G14:G15"/>
    <mergeCell ref="E2:G2"/>
    <mergeCell ref="C3:D3"/>
    <mergeCell ref="E3:F3"/>
    <mergeCell ref="G11:G13"/>
    <mergeCell ref="E7:F7"/>
    <mergeCell ref="B14:B15"/>
    <mergeCell ref="B11:B13"/>
    <mergeCell ref="B16:B18"/>
    <mergeCell ref="B19:B20"/>
    <mergeCell ref="E23:F23"/>
    <mergeCell ref="E14:F14"/>
  </mergeCells>
  <phoneticPr fontId="1"/>
  <conditionalFormatting sqref="H4:H8">
    <cfRule type="expression" dxfId="1" priority="1">
      <formula>G4="○"</formula>
    </cfRule>
  </conditionalFormatting>
  <conditionalFormatting sqref="H21:H23">
    <cfRule type="expression" dxfId="0" priority="6">
      <formula>G21="○"</formula>
    </cfRule>
  </conditionalFormatting>
  <printOptions horizontalCentered="1"/>
  <pageMargins left="0.70866141732283472" right="0.70866141732283472" top="0.74803149606299213" bottom="0.35433070866141736" header="0.31496062992125984" footer="0.31496062992125984"/>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82FB-0B72-4669-9123-FE8B4062A74A}">
  <sheetPr>
    <tabColor rgb="FFFFCCFF"/>
  </sheetPr>
  <dimension ref="A1:B23"/>
  <sheetViews>
    <sheetView workbookViewId="0">
      <selection activeCell="C24" sqref="C24"/>
    </sheetView>
  </sheetViews>
  <sheetFormatPr defaultRowHeight="13.5" x14ac:dyDescent="0.15"/>
  <cols>
    <col min="1" max="1" width="2.625" style="138" customWidth="1"/>
    <col min="2" max="2" width="37" style="138" customWidth="1"/>
    <col min="3" max="16384" width="9" style="138"/>
  </cols>
  <sheetData>
    <row r="1" spans="1:2" x14ac:dyDescent="0.15">
      <c r="A1" s="139" t="s">
        <v>135</v>
      </c>
    </row>
    <row r="2" spans="1:2" x14ac:dyDescent="0.15">
      <c r="B2" s="138" t="s">
        <v>294</v>
      </c>
    </row>
    <row r="3" spans="1:2" x14ac:dyDescent="0.15">
      <c r="B3" s="138" t="s">
        <v>295</v>
      </c>
    </row>
    <row r="4" spans="1:2" x14ac:dyDescent="0.15">
      <c r="B4" s="138" t="s">
        <v>296</v>
      </c>
    </row>
    <row r="5" spans="1:2" x14ac:dyDescent="0.15">
      <c r="B5" s="138" t="s">
        <v>311</v>
      </c>
    </row>
    <row r="6" spans="1:2" x14ac:dyDescent="0.15">
      <c r="B6" s="138" t="s">
        <v>297</v>
      </c>
    </row>
    <row r="7" spans="1:2" x14ac:dyDescent="0.15">
      <c r="B7" s="138" t="s">
        <v>298</v>
      </c>
    </row>
    <row r="8" spans="1:2" x14ac:dyDescent="0.15">
      <c r="B8" s="138" t="s">
        <v>299</v>
      </c>
    </row>
    <row r="9" spans="1:2" x14ac:dyDescent="0.15">
      <c r="B9" s="138" t="s">
        <v>300</v>
      </c>
    </row>
    <row r="10" spans="1:2" x14ac:dyDescent="0.15">
      <c r="B10" s="138" t="s">
        <v>301</v>
      </c>
    </row>
    <row r="11" spans="1:2" x14ac:dyDescent="0.15">
      <c r="B11" s="138" t="s">
        <v>302</v>
      </c>
    </row>
    <row r="12" spans="1:2" x14ac:dyDescent="0.15">
      <c r="B12" s="138" t="s">
        <v>303</v>
      </c>
    </row>
    <row r="13" spans="1:2" x14ac:dyDescent="0.15">
      <c r="B13" s="138" t="s">
        <v>304</v>
      </c>
    </row>
    <row r="14" spans="1:2" x14ac:dyDescent="0.15">
      <c r="B14" s="138" t="s">
        <v>312</v>
      </c>
    </row>
    <row r="15" spans="1:2" x14ac:dyDescent="0.15">
      <c r="B15" s="138" t="s">
        <v>305</v>
      </c>
    </row>
    <row r="16" spans="1:2" x14ac:dyDescent="0.15">
      <c r="B16" s="138" t="s">
        <v>306</v>
      </c>
    </row>
    <row r="17" spans="2:2" x14ac:dyDescent="0.15">
      <c r="B17" s="138" t="s">
        <v>307</v>
      </c>
    </row>
    <row r="18" spans="2:2" x14ac:dyDescent="0.15">
      <c r="B18" s="138" t="s">
        <v>308</v>
      </c>
    </row>
    <row r="19" spans="2:2" x14ac:dyDescent="0.15">
      <c r="B19" s="138" t="s">
        <v>309</v>
      </c>
    </row>
    <row r="20" spans="2:2" x14ac:dyDescent="0.15">
      <c r="B20" s="138" t="s">
        <v>310</v>
      </c>
    </row>
    <row r="21" spans="2:2" x14ac:dyDescent="0.15">
      <c r="B21" s="138" t="s">
        <v>313</v>
      </c>
    </row>
    <row r="23" spans="2:2" x14ac:dyDescent="0.15">
      <c r="B23" s="138" t="s">
        <v>13</v>
      </c>
    </row>
  </sheetData>
  <phoneticPr fontId="1"/>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0591E-2B34-47B0-A135-63B9B8A3F101}">
  <sheetPr>
    <tabColor rgb="FFFFCCFF"/>
  </sheetPr>
  <dimension ref="A1:A7"/>
  <sheetViews>
    <sheetView view="pageBreakPreview" zoomScale="60" zoomScaleNormal="100" workbookViewId="0">
      <selection activeCell="G25" sqref="G25"/>
    </sheetView>
  </sheetViews>
  <sheetFormatPr defaultRowHeight="13.5" x14ac:dyDescent="0.15"/>
  <sheetData>
    <row r="1" spans="1:1" x14ac:dyDescent="0.15">
      <c r="A1" s="139" t="s">
        <v>280</v>
      </c>
    </row>
    <row r="3" spans="1:1" x14ac:dyDescent="0.15">
      <c r="A3" s="138" t="s">
        <v>259</v>
      </c>
    </row>
    <row r="4" spans="1:1" x14ac:dyDescent="0.15">
      <c r="A4" s="138" t="s">
        <v>260</v>
      </c>
    </row>
    <row r="5" spans="1:1" x14ac:dyDescent="0.15">
      <c r="A5" s="138" t="s">
        <v>261</v>
      </c>
    </row>
    <row r="6" spans="1:1" x14ac:dyDescent="0.15">
      <c r="A6" s="138" t="s">
        <v>262</v>
      </c>
    </row>
    <row r="7" spans="1:1" x14ac:dyDescent="0.15">
      <c r="A7" s="138" t="s">
        <v>263</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AA8B1-4D4A-4B6D-9378-65E47301152A}">
  <sheetPr>
    <tabColor rgb="FFFFCCFF"/>
  </sheetPr>
  <dimension ref="A1:D30"/>
  <sheetViews>
    <sheetView view="pageBreakPreview" zoomScale="60" zoomScaleNormal="100" workbookViewId="0">
      <selection activeCell="B5" sqref="B5"/>
    </sheetView>
  </sheetViews>
  <sheetFormatPr defaultColWidth="9" defaultRowHeight="13.5" x14ac:dyDescent="0.15"/>
  <cols>
    <col min="1" max="1" width="2.625" style="38" customWidth="1"/>
    <col min="2" max="2" width="41.25" style="38" customWidth="1"/>
    <col min="3" max="3" width="13.375" style="38" customWidth="1"/>
    <col min="4" max="4" width="5.25" style="38" customWidth="1"/>
    <col min="5" max="16384" width="9" style="38"/>
  </cols>
  <sheetData>
    <row r="1" spans="1:4" x14ac:dyDescent="0.15">
      <c r="A1" s="37" t="s">
        <v>167</v>
      </c>
    </row>
    <row r="3" spans="1:4" x14ac:dyDescent="0.15">
      <c r="B3" s="38" t="s">
        <v>137</v>
      </c>
    </row>
    <row r="4" spans="1:4" x14ac:dyDescent="0.15">
      <c r="B4" s="38" t="s">
        <v>318</v>
      </c>
    </row>
    <row r="5" spans="1:4" x14ac:dyDescent="0.15">
      <c r="B5" s="38" t="s">
        <v>168</v>
      </c>
    </row>
    <row r="7" spans="1:4" ht="20.100000000000001" customHeight="1" x14ac:dyDescent="0.15">
      <c r="B7" s="38" t="s">
        <v>316</v>
      </c>
    </row>
    <row r="8" spans="1:4" ht="20.100000000000001" customHeight="1" x14ac:dyDescent="0.15">
      <c r="B8" s="90" t="s">
        <v>140</v>
      </c>
      <c r="C8" s="426" t="s">
        <v>139</v>
      </c>
      <c r="D8" s="426"/>
    </row>
    <row r="9" spans="1:4" ht="20.100000000000001" customHeight="1" x14ac:dyDescent="0.15">
      <c r="B9" s="87" t="s">
        <v>138</v>
      </c>
      <c r="C9" s="89">
        <v>27.2</v>
      </c>
      <c r="D9" s="88" t="s">
        <v>29</v>
      </c>
    </row>
    <row r="10" spans="1:4" ht="20.100000000000001" customHeight="1" x14ac:dyDescent="0.15">
      <c r="B10" s="87" t="s">
        <v>116</v>
      </c>
      <c r="C10" s="89">
        <f>C9</f>
        <v>27.2</v>
      </c>
      <c r="D10" s="88" t="s">
        <v>29</v>
      </c>
    </row>
    <row r="11" spans="1:4" ht="20.100000000000001" customHeight="1" x14ac:dyDescent="0.15">
      <c r="B11" s="87" t="s">
        <v>117</v>
      </c>
      <c r="C11" s="89">
        <f>C9</f>
        <v>27.2</v>
      </c>
      <c r="D11" s="88" t="s">
        <v>29</v>
      </c>
    </row>
    <row r="12" spans="1:4" ht="20.100000000000001" customHeight="1" x14ac:dyDescent="0.15">
      <c r="B12" s="87" t="s">
        <v>118</v>
      </c>
      <c r="C12" s="150">
        <v>14.4</v>
      </c>
      <c r="D12" s="88" t="s">
        <v>29</v>
      </c>
    </row>
    <row r="13" spans="1:4" ht="20.100000000000001" customHeight="1" x14ac:dyDescent="0.15">
      <c r="B13" s="87" t="s">
        <v>119</v>
      </c>
      <c r="C13" s="150">
        <v>14.8</v>
      </c>
      <c r="D13" s="88" t="s">
        <v>29</v>
      </c>
    </row>
    <row r="14" spans="1:4" ht="20.100000000000001" customHeight="1" x14ac:dyDescent="0.15">
      <c r="B14" s="98" t="s">
        <v>169</v>
      </c>
      <c r="C14" s="89">
        <v>22.7</v>
      </c>
      <c r="D14" s="88" t="s">
        <v>29</v>
      </c>
    </row>
    <row r="15" spans="1:4" ht="20.100000000000001" customHeight="1" x14ac:dyDescent="0.15">
      <c r="B15" s="87" t="s">
        <v>120</v>
      </c>
      <c r="C15" s="151">
        <v>12</v>
      </c>
      <c r="D15" s="88" t="s">
        <v>29</v>
      </c>
    </row>
    <row r="16" spans="1:4" ht="20.100000000000001" customHeight="1" x14ac:dyDescent="0.15">
      <c r="B16" s="87" t="s">
        <v>121</v>
      </c>
      <c r="C16" s="150">
        <v>26.4</v>
      </c>
      <c r="D16" s="88" t="s">
        <v>29</v>
      </c>
    </row>
    <row r="17" spans="2:4" ht="20.100000000000001" customHeight="1" x14ac:dyDescent="0.15">
      <c r="B17" s="87" t="s">
        <v>122</v>
      </c>
      <c r="C17" s="150">
        <v>12.9</v>
      </c>
      <c r="D17" s="88" t="s">
        <v>29</v>
      </c>
    </row>
    <row r="18" spans="2:4" ht="20.100000000000001" customHeight="1" x14ac:dyDescent="0.15">
      <c r="B18" s="87" t="s">
        <v>123</v>
      </c>
      <c r="C18" s="150">
        <v>33.6</v>
      </c>
      <c r="D18" s="88" t="s">
        <v>29</v>
      </c>
    </row>
    <row r="19" spans="2:4" ht="20.100000000000001" customHeight="1" x14ac:dyDescent="0.15">
      <c r="B19" s="87" t="s">
        <v>124</v>
      </c>
      <c r="C19" s="150">
        <v>42.3</v>
      </c>
      <c r="D19" s="88" t="s">
        <v>29</v>
      </c>
    </row>
    <row r="20" spans="2:4" ht="20.100000000000001" customHeight="1" x14ac:dyDescent="0.15">
      <c r="B20" s="87" t="s">
        <v>125</v>
      </c>
      <c r="C20" s="150">
        <v>33.4</v>
      </c>
      <c r="D20" s="88" t="s">
        <v>29</v>
      </c>
    </row>
    <row r="21" spans="2:4" ht="20.100000000000001" customHeight="1" x14ac:dyDescent="0.15">
      <c r="B21" s="87" t="s">
        <v>126</v>
      </c>
      <c r="C21" s="150">
        <v>25.7</v>
      </c>
      <c r="D21" s="88" t="s">
        <v>29</v>
      </c>
    </row>
    <row r="22" spans="2:4" ht="20.100000000000001" customHeight="1" x14ac:dyDescent="0.15">
      <c r="B22" s="87" t="s">
        <v>127</v>
      </c>
      <c r="C22" s="150">
        <v>40.700000000000003</v>
      </c>
      <c r="D22" s="88" t="s">
        <v>29</v>
      </c>
    </row>
    <row r="23" spans="2:4" ht="20.100000000000001" customHeight="1" x14ac:dyDescent="0.15">
      <c r="B23" s="87" t="s">
        <v>128</v>
      </c>
      <c r="C23" s="150">
        <v>47.7</v>
      </c>
      <c r="D23" s="88" t="s">
        <v>29</v>
      </c>
    </row>
    <row r="24" spans="2:4" ht="20.100000000000001" customHeight="1" x14ac:dyDescent="0.15">
      <c r="B24" s="87" t="s">
        <v>129</v>
      </c>
      <c r="C24" s="150">
        <v>39.200000000000003</v>
      </c>
      <c r="D24" s="88" t="s">
        <v>29</v>
      </c>
    </row>
    <row r="25" spans="2:4" ht="20.100000000000001" customHeight="1" x14ac:dyDescent="0.15">
      <c r="B25" s="87" t="s">
        <v>130</v>
      </c>
      <c r="C25" s="151">
        <v>68.7</v>
      </c>
      <c r="D25" s="88" t="s">
        <v>29</v>
      </c>
    </row>
    <row r="26" spans="2:4" ht="20.100000000000001" customHeight="1" x14ac:dyDescent="0.15">
      <c r="B26" s="87" t="s">
        <v>131</v>
      </c>
      <c r="C26" s="150">
        <v>24.6</v>
      </c>
      <c r="D26" s="88" t="s">
        <v>29</v>
      </c>
    </row>
    <row r="27" spans="2:4" ht="20.100000000000001" customHeight="1" x14ac:dyDescent="0.15">
      <c r="B27" s="87" t="s">
        <v>132</v>
      </c>
      <c r="C27" s="150">
        <v>26.6</v>
      </c>
      <c r="D27" s="88" t="s">
        <v>29</v>
      </c>
    </row>
    <row r="28" spans="2:4" ht="20.100000000000001" customHeight="1" x14ac:dyDescent="0.15">
      <c r="B28" s="87" t="s">
        <v>133</v>
      </c>
      <c r="C28" s="89">
        <f>C9</f>
        <v>27.2</v>
      </c>
      <c r="D28" s="88" t="s">
        <v>29</v>
      </c>
    </row>
    <row r="29" spans="2:4" ht="20.100000000000001" customHeight="1" x14ac:dyDescent="0.15">
      <c r="B29" s="87" t="s">
        <v>134</v>
      </c>
      <c r="C29" s="89">
        <f>C9</f>
        <v>27.2</v>
      </c>
      <c r="D29" s="88" t="s">
        <v>29</v>
      </c>
    </row>
    <row r="30" spans="2:4" ht="20.100000000000001" customHeight="1" x14ac:dyDescent="0.15">
      <c r="B30" s="38" t="s">
        <v>141</v>
      </c>
    </row>
  </sheetData>
  <mergeCells count="1">
    <mergeCell ref="C8:D8"/>
  </mergeCells>
  <phoneticPr fontId="1"/>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B71B1-5F77-4362-8903-210D9EE9E3F1}">
  <sheetPr>
    <tabColor rgb="FFFFCCFF"/>
  </sheetPr>
  <dimension ref="A1:D51"/>
  <sheetViews>
    <sheetView view="pageBreakPreview" zoomScale="60" zoomScaleNormal="100" workbookViewId="0">
      <selection activeCell="B5" sqref="B5"/>
    </sheetView>
  </sheetViews>
  <sheetFormatPr defaultColWidth="9" defaultRowHeight="13.5" x14ac:dyDescent="0.15"/>
  <cols>
    <col min="1" max="1" width="2.625" style="38" customWidth="1"/>
    <col min="2" max="2" width="41.25" style="38" customWidth="1"/>
    <col min="3" max="3" width="13.375" style="38" customWidth="1"/>
    <col min="4" max="4" width="5.25" style="38" customWidth="1"/>
    <col min="5" max="16384" width="9" style="38"/>
  </cols>
  <sheetData>
    <row r="1" spans="1:4" x14ac:dyDescent="0.15">
      <c r="A1" s="37" t="s">
        <v>136</v>
      </c>
    </row>
    <row r="3" spans="1:4" x14ac:dyDescent="0.15">
      <c r="B3" s="38" t="s">
        <v>137</v>
      </c>
    </row>
    <row r="4" spans="1:4" x14ac:dyDescent="0.15">
      <c r="B4" s="38" t="s">
        <v>319</v>
      </c>
    </row>
    <row r="5" spans="1:4" x14ac:dyDescent="0.15">
      <c r="B5" s="38" t="s">
        <v>172</v>
      </c>
    </row>
    <row r="7" spans="1:4" ht="20.100000000000001" customHeight="1" x14ac:dyDescent="0.15">
      <c r="B7" s="152" t="s">
        <v>317</v>
      </c>
    </row>
    <row r="8" spans="1:4" ht="20.100000000000001" customHeight="1" x14ac:dyDescent="0.15">
      <c r="B8" s="90" t="s">
        <v>140</v>
      </c>
      <c r="C8" s="426" t="s">
        <v>139</v>
      </c>
      <c r="D8" s="426"/>
    </row>
    <row r="9" spans="1:4" ht="20.100000000000001" customHeight="1" x14ac:dyDescent="0.15">
      <c r="B9" s="87" t="s">
        <v>138</v>
      </c>
      <c r="C9" s="150">
        <v>9.9</v>
      </c>
      <c r="D9" s="88" t="s">
        <v>57</v>
      </c>
    </row>
    <row r="10" spans="1:4" ht="20.100000000000001" customHeight="1" x14ac:dyDescent="0.15">
      <c r="B10" s="87" t="s">
        <v>116</v>
      </c>
      <c r="C10" s="150">
        <f>C9</f>
        <v>9.9</v>
      </c>
      <c r="D10" s="88" t="s">
        <v>57</v>
      </c>
    </row>
    <row r="11" spans="1:4" ht="20.100000000000001" customHeight="1" x14ac:dyDescent="0.15">
      <c r="B11" s="87" t="s">
        <v>117</v>
      </c>
      <c r="C11" s="150">
        <f>C9</f>
        <v>9.9</v>
      </c>
      <c r="D11" s="88" t="s">
        <v>57</v>
      </c>
    </row>
    <row r="12" spans="1:4" ht="20.100000000000001" customHeight="1" x14ac:dyDescent="0.15">
      <c r="B12" s="87" t="s">
        <v>118</v>
      </c>
      <c r="C12" s="151">
        <v>12</v>
      </c>
      <c r="D12" s="88" t="s">
        <v>57</v>
      </c>
    </row>
    <row r="13" spans="1:4" ht="20.100000000000001" customHeight="1" x14ac:dyDescent="0.15">
      <c r="B13" s="87" t="s">
        <v>119</v>
      </c>
      <c r="C13" s="89">
        <v>10.4</v>
      </c>
      <c r="D13" s="88" t="s">
        <v>57</v>
      </c>
    </row>
    <row r="14" spans="1:4" ht="20.100000000000001" customHeight="1" x14ac:dyDescent="0.15">
      <c r="B14" s="98" t="s">
        <v>145</v>
      </c>
      <c r="C14" s="89">
        <v>10.4</v>
      </c>
      <c r="D14" s="88" t="s">
        <v>57</v>
      </c>
    </row>
    <row r="15" spans="1:4" ht="20.100000000000001" customHeight="1" x14ac:dyDescent="0.15">
      <c r="B15" s="98" t="s">
        <v>146</v>
      </c>
      <c r="C15" s="89">
        <f>C14</f>
        <v>10.4</v>
      </c>
      <c r="D15" s="88" t="s">
        <v>57</v>
      </c>
    </row>
    <row r="16" spans="1:4" ht="20.100000000000001" customHeight="1" x14ac:dyDescent="0.15">
      <c r="B16" s="87" t="s">
        <v>147</v>
      </c>
      <c r="C16" s="150">
        <v>14.8</v>
      </c>
      <c r="D16" s="88" t="s">
        <v>57</v>
      </c>
    </row>
    <row r="17" spans="2:4" ht="20.100000000000001" customHeight="1" x14ac:dyDescent="0.15">
      <c r="B17" s="98" t="s">
        <v>148</v>
      </c>
      <c r="C17" s="150">
        <v>11.6</v>
      </c>
      <c r="D17" s="88" t="s">
        <v>57</v>
      </c>
    </row>
    <row r="18" spans="2:4" ht="20.100000000000001" customHeight="1" x14ac:dyDescent="0.15">
      <c r="B18" s="98" t="s">
        <v>149</v>
      </c>
      <c r="C18" s="150">
        <f>C17</f>
        <v>11.6</v>
      </c>
      <c r="D18" s="88" t="s">
        <v>57</v>
      </c>
    </row>
    <row r="19" spans="2:4" ht="20.100000000000001" customHeight="1" x14ac:dyDescent="0.15">
      <c r="B19" s="98" t="s">
        <v>150</v>
      </c>
      <c r="C19" s="151">
        <v>11</v>
      </c>
      <c r="D19" s="88" t="s">
        <v>57</v>
      </c>
    </row>
    <row r="20" spans="2:4" ht="20.100000000000001" customHeight="1" x14ac:dyDescent="0.15">
      <c r="B20" s="98" t="s">
        <v>151</v>
      </c>
      <c r="C20" s="151">
        <f>C19</f>
        <v>11</v>
      </c>
      <c r="D20" s="88" t="s">
        <v>57</v>
      </c>
    </row>
    <row r="21" spans="2:4" ht="20.100000000000001" customHeight="1" x14ac:dyDescent="0.15">
      <c r="B21" s="87" t="s">
        <v>152</v>
      </c>
      <c r="C21" s="151">
        <v>13</v>
      </c>
      <c r="D21" s="88" t="s">
        <v>57</v>
      </c>
    </row>
    <row r="22" spans="2:4" ht="20.100000000000001" customHeight="1" x14ac:dyDescent="0.15">
      <c r="B22" s="87" t="s">
        <v>153</v>
      </c>
      <c r="C22" s="150">
        <v>11.9</v>
      </c>
      <c r="D22" s="88" t="s">
        <v>57</v>
      </c>
    </row>
    <row r="23" spans="2:4" ht="20.100000000000001" customHeight="1" x14ac:dyDescent="0.15">
      <c r="B23" s="98" t="s">
        <v>154</v>
      </c>
      <c r="C23" s="150">
        <v>12.4</v>
      </c>
      <c r="D23" s="88" t="s">
        <v>57</v>
      </c>
    </row>
    <row r="24" spans="2:4" ht="20.100000000000001" customHeight="1" x14ac:dyDescent="0.15">
      <c r="B24" s="98" t="s">
        <v>155</v>
      </c>
      <c r="C24" s="150">
        <f>C23</f>
        <v>12.4</v>
      </c>
      <c r="D24" s="88" t="s">
        <v>57</v>
      </c>
    </row>
    <row r="25" spans="2:4" ht="20.100000000000001" customHeight="1" x14ac:dyDescent="0.15">
      <c r="B25" s="98" t="s">
        <v>156</v>
      </c>
      <c r="C25" s="89">
        <v>12.4</v>
      </c>
      <c r="D25" s="88" t="s">
        <v>57</v>
      </c>
    </row>
    <row r="26" spans="2:4" ht="20.100000000000001" customHeight="1" x14ac:dyDescent="0.15">
      <c r="B26" s="98" t="s">
        <v>157</v>
      </c>
      <c r="C26" s="89">
        <f>C25</f>
        <v>12.4</v>
      </c>
      <c r="D26" s="88" t="s">
        <v>57</v>
      </c>
    </row>
    <row r="27" spans="2:4" ht="20.100000000000001" customHeight="1" x14ac:dyDescent="0.15">
      <c r="B27" s="98" t="s">
        <v>158</v>
      </c>
      <c r="C27" s="89">
        <f>C26</f>
        <v>12.4</v>
      </c>
      <c r="D27" s="88" t="s">
        <v>57</v>
      </c>
    </row>
    <row r="28" spans="2:4" ht="20.100000000000001" customHeight="1" x14ac:dyDescent="0.15">
      <c r="B28" s="98" t="s">
        <v>159</v>
      </c>
      <c r="C28" s="150">
        <v>13.1</v>
      </c>
      <c r="D28" s="88" t="s">
        <v>57</v>
      </c>
    </row>
    <row r="29" spans="2:4" ht="20.100000000000001" customHeight="1" x14ac:dyDescent="0.15">
      <c r="B29" s="98" t="s">
        <v>160</v>
      </c>
      <c r="C29" s="150">
        <f>C28</f>
        <v>13.1</v>
      </c>
      <c r="D29" s="88" t="s">
        <v>57</v>
      </c>
    </row>
    <row r="30" spans="2:4" ht="20.100000000000001" customHeight="1" x14ac:dyDescent="0.15">
      <c r="B30" s="98" t="s">
        <v>161</v>
      </c>
      <c r="C30" s="150">
        <f>C28</f>
        <v>13.1</v>
      </c>
      <c r="D30" s="88" t="s">
        <v>57</v>
      </c>
    </row>
    <row r="31" spans="2:4" ht="20.100000000000001" customHeight="1" x14ac:dyDescent="0.15">
      <c r="B31" s="98" t="s">
        <v>162</v>
      </c>
      <c r="C31" s="89">
        <v>15.7</v>
      </c>
      <c r="D31" s="88" t="s">
        <v>57</v>
      </c>
    </row>
    <row r="32" spans="2:4" ht="20.100000000000001" customHeight="1" x14ac:dyDescent="0.15">
      <c r="B32" s="98" t="s">
        <v>163</v>
      </c>
      <c r="C32" s="89">
        <f>C31</f>
        <v>15.7</v>
      </c>
      <c r="D32" s="88" t="s">
        <v>57</v>
      </c>
    </row>
    <row r="33" spans="2:4" ht="20.100000000000001" customHeight="1" x14ac:dyDescent="0.15">
      <c r="B33" s="98" t="s">
        <v>164</v>
      </c>
      <c r="C33" s="89">
        <f>C32</f>
        <v>15.7</v>
      </c>
      <c r="D33" s="88" t="s">
        <v>57</v>
      </c>
    </row>
    <row r="34" spans="2:4" ht="20.100000000000001" customHeight="1" x14ac:dyDescent="0.15">
      <c r="B34" s="98" t="s">
        <v>165</v>
      </c>
      <c r="C34" s="150">
        <v>12.4</v>
      </c>
      <c r="D34" s="88" t="s">
        <v>57</v>
      </c>
    </row>
    <row r="35" spans="2:4" ht="20.100000000000001" customHeight="1" x14ac:dyDescent="0.15">
      <c r="B35" s="98" t="s">
        <v>166</v>
      </c>
      <c r="C35" s="150">
        <v>12.2</v>
      </c>
      <c r="D35" s="88" t="s">
        <v>57</v>
      </c>
    </row>
    <row r="36" spans="2:4" ht="20.100000000000001" customHeight="1" x14ac:dyDescent="0.15">
      <c r="B36" s="87" t="s">
        <v>120</v>
      </c>
      <c r="C36" s="150">
        <v>14.9</v>
      </c>
      <c r="D36" s="88" t="s">
        <v>57</v>
      </c>
    </row>
    <row r="37" spans="2:4" ht="20.100000000000001" customHeight="1" x14ac:dyDescent="0.15">
      <c r="B37" s="87" t="s">
        <v>121</v>
      </c>
      <c r="C37" s="151">
        <v>9</v>
      </c>
      <c r="D37" s="88" t="s">
        <v>57</v>
      </c>
    </row>
    <row r="38" spans="2:4" ht="20.100000000000001" customHeight="1" x14ac:dyDescent="0.15">
      <c r="B38" s="87" t="s">
        <v>122</v>
      </c>
      <c r="C38" s="150">
        <v>10.3</v>
      </c>
      <c r="D38" s="88" t="s">
        <v>57</v>
      </c>
    </row>
    <row r="39" spans="2:4" ht="20.100000000000001" customHeight="1" x14ac:dyDescent="0.15">
      <c r="B39" s="87" t="s">
        <v>123</v>
      </c>
      <c r="C39" s="150">
        <v>10.6</v>
      </c>
      <c r="D39" s="88" t="s">
        <v>57</v>
      </c>
    </row>
    <row r="40" spans="2:4" ht="20.100000000000001" customHeight="1" x14ac:dyDescent="0.15">
      <c r="B40" s="87" t="s">
        <v>124</v>
      </c>
      <c r="C40" s="150">
        <v>12.5</v>
      </c>
      <c r="D40" s="88" t="s">
        <v>57</v>
      </c>
    </row>
    <row r="41" spans="2:4" ht="20.100000000000001" customHeight="1" x14ac:dyDescent="0.15">
      <c r="B41" s="87" t="s">
        <v>125</v>
      </c>
      <c r="C41" s="150">
        <v>8.6999999999999993</v>
      </c>
      <c r="D41" s="88" t="s">
        <v>57</v>
      </c>
    </row>
    <row r="42" spans="2:4" ht="20.100000000000001" customHeight="1" x14ac:dyDescent="0.15">
      <c r="B42" s="87" t="s">
        <v>126</v>
      </c>
      <c r="C42" s="89">
        <v>9.3000000000000007</v>
      </c>
      <c r="D42" s="88" t="s">
        <v>57</v>
      </c>
    </row>
    <row r="43" spans="2:4" ht="20.100000000000001" customHeight="1" x14ac:dyDescent="0.15">
      <c r="B43" s="87" t="s">
        <v>127</v>
      </c>
      <c r="C43" s="89">
        <v>8.6999999999999993</v>
      </c>
      <c r="D43" s="88" t="s">
        <v>57</v>
      </c>
    </row>
    <row r="44" spans="2:4" ht="20.100000000000001" customHeight="1" x14ac:dyDescent="0.15">
      <c r="B44" s="87" t="s">
        <v>128</v>
      </c>
      <c r="C44" s="150">
        <v>9.3000000000000007</v>
      </c>
      <c r="D44" s="88" t="s">
        <v>57</v>
      </c>
    </row>
    <row r="45" spans="2:4" ht="20.100000000000001" customHeight="1" x14ac:dyDescent="0.15">
      <c r="B45" s="87" t="s">
        <v>129</v>
      </c>
      <c r="C45" s="150">
        <v>10.199999999999999</v>
      </c>
      <c r="D45" s="88" t="s">
        <v>57</v>
      </c>
    </row>
    <row r="46" spans="2:4" ht="20.100000000000001" customHeight="1" x14ac:dyDescent="0.15">
      <c r="B46" s="87" t="s">
        <v>130</v>
      </c>
      <c r="C46" s="151">
        <v>9.1999999999999993</v>
      </c>
      <c r="D46" s="88" t="s">
        <v>57</v>
      </c>
    </row>
    <row r="47" spans="2:4" ht="20.100000000000001" customHeight="1" x14ac:dyDescent="0.15">
      <c r="B47" s="87" t="s">
        <v>131</v>
      </c>
      <c r="C47" s="150">
        <v>13.6</v>
      </c>
      <c r="D47" s="88" t="s">
        <v>57</v>
      </c>
    </row>
    <row r="48" spans="2:4" ht="20.100000000000001" customHeight="1" x14ac:dyDescent="0.15">
      <c r="B48" s="87" t="s">
        <v>132</v>
      </c>
      <c r="C48" s="89">
        <v>7.1</v>
      </c>
      <c r="D48" s="88" t="s">
        <v>57</v>
      </c>
    </row>
    <row r="49" spans="2:4" ht="20.100000000000001" customHeight="1" x14ac:dyDescent="0.15">
      <c r="B49" s="87" t="s">
        <v>133</v>
      </c>
      <c r="C49" s="150">
        <f>C9</f>
        <v>9.9</v>
      </c>
      <c r="D49" s="88" t="s">
        <v>57</v>
      </c>
    </row>
    <row r="50" spans="2:4" ht="20.100000000000001" customHeight="1" x14ac:dyDescent="0.15">
      <c r="B50" s="87" t="s">
        <v>134</v>
      </c>
      <c r="C50" s="150">
        <f>C9</f>
        <v>9.9</v>
      </c>
      <c r="D50" s="88" t="s">
        <v>57</v>
      </c>
    </row>
    <row r="51" spans="2:4" ht="20.100000000000001" customHeight="1" x14ac:dyDescent="0.15">
      <c r="B51" s="38" t="s">
        <v>141</v>
      </c>
    </row>
  </sheetData>
  <mergeCells count="1">
    <mergeCell ref="C8:D8"/>
  </mergeCells>
  <phoneticPr fontId="1"/>
  <pageMargins left="0.7" right="0.7" top="0.75" bottom="0.75" header="0.3" footer="0.3"/>
  <pageSetup paperSize="9" scale="98" orientation="portrait" r:id="rId1"/>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24B98-0EDD-4EB2-8D24-DC69F3986409}">
  <sheetPr>
    <tabColor rgb="FFFFCCFF"/>
  </sheetPr>
  <dimension ref="A1:D51"/>
  <sheetViews>
    <sheetView view="pageBreakPreview" zoomScale="60" zoomScaleNormal="100" workbookViewId="0">
      <selection activeCell="S28" sqref="S28:S29"/>
    </sheetView>
  </sheetViews>
  <sheetFormatPr defaultColWidth="9" defaultRowHeight="13.5" x14ac:dyDescent="0.15"/>
  <cols>
    <col min="1" max="1" width="2.625" style="38" customWidth="1"/>
    <col min="2" max="2" width="41.25" style="38" customWidth="1"/>
    <col min="3" max="3" width="13.375" style="38" customWidth="1"/>
    <col min="4" max="4" width="5.25" style="38" customWidth="1"/>
    <col min="5" max="16384" width="9" style="38"/>
  </cols>
  <sheetData>
    <row r="1" spans="1:4" x14ac:dyDescent="0.15">
      <c r="A1" s="37" t="s">
        <v>170</v>
      </c>
    </row>
    <row r="3" spans="1:4" x14ac:dyDescent="0.15">
      <c r="B3" s="38" t="s">
        <v>137</v>
      </c>
    </row>
    <row r="4" spans="1:4" x14ac:dyDescent="0.15">
      <c r="B4" s="38" t="s">
        <v>318</v>
      </c>
    </row>
    <row r="5" spans="1:4" x14ac:dyDescent="0.15">
      <c r="B5" s="38" t="s">
        <v>171</v>
      </c>
    </row>
    <row r="7" spans="1:4" ht="20.100000000000001" customHeight="1" x14ac:dyDescent="0.15">
      <c r="B7" s="152" t="s">
        <v>317</v>
      </c>
    </row>
    <row r="8" spans="1:4" ht="20.100000000000001" customHeight="1" x14ac:dyDescent="0.15">
      <c r="B8" s="90" t="s">
        <v>140</v>
      </c>
      <c r="C8" s="426" t="s">
        <v>139</v>
      </c>
      <c r="D8" s="426"/>
    </row>
    <row r="9" spans="1:4" ht="20.100000000000001" customHeight="1" x14ac:dyDescent="0.15">
      <c r="B9" s="87" t="s">
        <v>138</v>
      </c>
      <c r="C9" s="150">
        <v>12.6</v>
      </c>
      <c r="D9" s="88" t="s">
        <v>29</v>
      </c>
    </row>
    <row r="10" spans="1:4" ht="20.100000000000001" customHeight="1" x14ac:dyDescent="0.15">
      <c r="B10" s="87" t="s">
        <v>116</v>
      </c>
      <c r="C10" s="150">
        <f>C9</f>
        <v>12.6</v>
      </c>
      <c r="D10" s="88" t="s">
        <v>29</v>
      </c>
    </row>
    <row r="11" spans="1:4" ht="20.100000000000001" customHeight="1" x14ac:dyDescent="0.15">
      <c r="B11" s="87" t="s">
        <v>117</v>
      </c>
      <c r="C11" s="150">
        <f>C9</f>
        <v>12.6</v>
      </c>
      <c r="D11" s="88" t="s">
        <v>29</v>
      </c>
    </row>
    <row r="12" spans="1:4" ht="20.100000000000001" customHeight="1" x14ac:dyDescent="0.15">
      <c r="B12" s="87" t="s">
        <v>118</v>
      </c>
      <c r="C12" s="150">
        <v>3.6</v>
      </c>
      <c r="D12" s="88" t="s">
        <v>29</v>
      </c>
    </row>
    <row r="13" spans="1:4" ht="20.100000000000001" customHeight="1" x14ac:dyDescent="0.15">
      <c r="B13" s="87" t="s">
        <v>119</v>
      </c>
      <c r="C13" s="150">
        <v>4.0999999999999996</v>
      </c>
      <c r="D13" s="88" t="s">
        <v>29</v>
      </c>
    </row>
    <row r="14" spans="1:4" ht="20.100000000000001" customHeight="1" x14ac:dyDescent="0.15">
      <c r="B14" s="98" t="s">
        <v>145</v>
      </c>
      <c r="C14" s="151">
        <v>7.2</v>
      </c>
      <c r="D14" s="88" t="s">
        <v>29</v>
      </c>
    </row>
    <row r="15" spans="1:4" ht="20.100000000000001" customHeight="1" x14ac:dyDescent="0.15">
      <c r="B15" s="98" t="s">
        <v>146</v>
      </c>
      <c r="C15" s="151">
        <f>C14</f>
        <v>7.2</v>
      </c>
      <c r="D15" s="88" t="s">
        <v>29</v>
      </c>
    </row>
    <row r="16" spans="1:4" ht="20.100000000000001" customHeight="1" x14ac:dyDescent="0.15">
      <c r="B16" s="87" t="s">
        <v>147</v>
      </c>
      <c r="C16" s="150">
        <v>7.2</v>
      </c>
      <c r="D16" s="88" t="s">
        <v>29</v>
      </c>
    </row>
    <row r="17" spans="2:4" ht="20.100000000000001" customHeight="1" x14ac:dyDescent="0.15">
      <c r="B17" s="98" t="s">
        <v>148</v>
      </c>
      <c r="C17" s="150">
        <v>5.9</v>
      </c>
      <c r="D17" s="88" t="s">
        <v>29</v>
      </c>
    </row>
    <row r="18" spans="2:4" ht="20.100000000000001" customHeight="1" x14ac:dyDescent="0.15">
      <c r="B18" s="98" t="s">
        <v>149</v>
      </c>
      <c r="C18" s="150">
        <f>C17</f>
        <v>5.9</v>
      </c>
      <c r="D18" s="88" t="s">
        <v>29</v>
      </c>
    </row>
    <row r="19" spans="2:4" ht="20.100000000000001" customHeight="1" x14ac:dyDescent="0.15">
      <c r="B19" s="98" t="s">
        <v>150</v>
      </c>
      <c r="C19" s="150">
        <v>7.9</v>
      </c>
      <c r="D19" s="88" t="s">
        <v>29</v>
      </c>
    </row>
    <row r="20" spans="2:4" ht="20.100000000000001" customHeight="1" x14ac:dyDescent="0.15">
      <c r="B20" s="98" t="s">
        <v>151</v>
      </c>
      <c r="C20" s="150">
        <f>C19</f>
        <v>7.9</v>
      </c>
      <c r="D20" s="88" t="s">
        <v>29</v>
      </c>
    </row>
    <row r="21" spans="2:4" ht="20.100000000000001" customHeight="1" x14ac:dyDescent="0.15">
      <c r="B21" s="87" t="s">
        <v>152</v>
      </c>
      <c r="C21" s="150">
        <v>11.9</v>
      </c>
      <c r="D21" s="88" t="s">
        <v>29</v>
      </c>
    </row>
    <row r="22" spans="2:4" ht="20.100000000000001" customHeight="1" x14ac:dyDescent="0.15">
      <c r="B22" s="87" t="s">
        <v>153</v>
      </c>
      <c r="C22" s="150">
        <v>2.9</v>
      </c>
      <c r="D22" s="88" t="s">
        <v>29</v>
      </c>
    </row>
    <row r="23" spans="2:4" ht="20.100000000000001" customHeight="1" x14ac:dyDescent="0.15">
      <c r="B23" s="98" t="s">
        <v>154</v>
      </c>
      <c r="C23" s="150">
        <v>3.8</v>
      </c>
      <c r="D23" s="88" t="s">
        <v>29</v>
      </c>
    </row>
    <row r="24" spans="2:4" ht="20.100000000000001" customHeight="1" x14ac:dyDescent="0.15">
      <c r="B24" s="98" t="s">
        <v>155</v>
      </c>
      <c r="C24" s="150">
        <f>C23</f>
        <v>3.8</v>
      </c>
      <c r="D24" s="88" t="s">
        <v>29</v>
      </c>
    </row>
    <row r="25" spans="2:4" ht="20.100000000000001" customHeight="1" x14ac:dyDescent="0.15">
      <c r="B25" s="98" t="s">
        <v>156</v>
      </c>
      <c r="C25" s="150">
        <v>3.3</v>
      </c>
      <c r="D25" s="88" t="s">
        <v>29</v>
      </c>
    </row>
    <row r="26" spans="2:4" ht="20.100000000000001" customHeight="1" x14ac:dyDescent="0.15">
      <c r="B26" s="98" t="s">
        <v>157</v>
      </c>
      <c r="C26" s="150">
        <f>C25</f>
        <v>3.3</v>
      </c>
      <c r="D26" s="88" t="s">
        <v>29</v>
      </c>
    </row>
    <row r="27" spans="2:4" ht="20.100000000000001" customHeight="1" x14ac:dyDescent="0.15">
      <c r="B27" s="98" t="s">
        <v>158</v>
      </c>
      <c r="C27" s="150">
        <f>C25</f>
        <v>3.3</v>
      </c>
      <c r="D27" s="88" t="s">
        <v>29</v>
      </c>
    </row>
    <row r="28" spans="2:4" ht="20.100000000000001" customHeight="1" x14ac:dyDescent="0.15">
      <c r="B28" s="98" t="s">
        <v>159</v>
      </c>
      <c r="C28" s="150">
        <v>3.8</v>
      </c>
      <c r="D28" s="88" t="s">
        <v>29</v>
      </c>
    </row>
    <row r="29" spans="2:4" ht="20.100000000000001" customHeight="1" x14ac:dyDescent="0.15">
      <c r="B29" s="98" t="s">
        <v>160</v>
      </c>
      <c r="C29" s="150">
        <f>C28</f>
        <v>3.8</v>
      </c>
      <c r="D29" s="88" t="s">
        <v>29</v>
      </c>
    </row>
    <row r="30" spans="2:4" ht="20.100000000000001" customHeight="1" x14ac:dyDescent="0.15">
      <c r="B30" s="98" t="s">
        <v>161</v>
      </c>
      <c r="C30" s="150">
        <f>C28</f>
        <v>3.8</v>
      </c>
      <c r="D30" s="88" t="s">
        <v>29</v>
      </c>
    </row>
    <row r="31" spans="2:4" ht="20.100000000000001" customHeight="1" x14ac:dyDescent="0.15">
      <c r="B31" s="98" t="s">
        <v>162</v>
      </c>
      <c r="C31" s="150">
        <v>4.3</v>
      </c>
      <c r="D31" s="88" t="s">
        <v>29</v>
      </c>
    </row>
    <row r="32" spans="2:4" ht="20.100000000000001" customHeight="1" x14ac:dyDescent="0.15">
      <c r="B32" s="98" t="s">
        <v>163</v>
      </c>
      <c r="C32" s="150">
        <f>C31</f>
        <v>4.3</v>
      </c>
      <c r="D32" s="88" t="s">
        <v>29</v>
      </c>
    </row>
    <row r="33" spans="2:4" ht="20.100000000000001" customHeight="1" x14ac:dyDescent="0.15">
      <c r="B33" s="98" t="s">
        <v>164</v>
      </c>
      <c r="C33" s="150">
        <f>C31</f>
        <v>4.3</v>
      </c>
      <c r="D33" s="88" t="s">
        <v>29</v>
      </c>
    </row>
    <row r="34" spans="2:4" ht="20.100000000000001" customHeight="1" x14ac:dyDescent="0.15">
      <c r="B34" s="98" t="s">
        <v>165</v>
      </c>
      <c r="C34" s="150">
        <v>3.4</v>
      </c>
      <c r="D34" s="88" t="s">
        <v>29</v>
      </c>
    </row>
    <row r="35" spans="2:4" ht="20.100000000000001" customHeight="1" x14ac:dyDescent="0.15">
      <c r="B35" s="98" t="s">
        <v>166</v>
      </c>
      <c r="C35" s="150">
        <v>7.1</v>
      </c>
      <c r="D35" s="88" t="s">
        <v>29</v>
      </c>
    </row>
    <row r="36" spans="2:4" ht="20.100000000000001" customHeight="1" x14ac:dyDescent="0.15">
      <c r="B36" s="87" t="s">
        <v>120</v>
      </c>
      <c r="C36" s="150">
        <v>4.5</v>
      </c>
      <c r="D36" s="88" t="s">
        <v>29</v>
      </c>
    </row>
    <row r="37" spans="2:4" ht="20.100000000000001" customHeight="1" x14ac:dyDescent="0.15">
      <c r="B37" s="87" t="s">
        <v>121</v>
      </c>
      <c r="C37" s="150">
        <v>12.6</v>
      </c>
      <c r="D37" s="88" t="s">
        <v>29</v>
      </c>
    </row>
    <row r="38" spans="2:4" ht="20.100000000000001" customHeight="1" x14ac:dyDescent="0.15">
      <c r="B38" s="87" t="s">
        <v>122</v>
      </c>
      <c r="C38" s="151">
        <v>7.2</v>
      </c>
      <c r="D38" s="88" t="s">
        <v>29</v>
      </c>
    </row>
    <row r="39" spans="2:4" ht="20.100000000000001" customHeight="1" x14ac:dyDescent="0.15">
      <c r="B39" s="87" t="s">
        <v>123</v>
      </c>
      <c r="C39" s="150">
        <v>8.6</v>
      </c>
      <c r="D39" s="88" t="s">
        <v>29</v>
      </c>
    </row>
    <row r="40" spans="2:4" ht="20.100000000000001" customHeight="1" x14ac:dyDescent="0.15">
      <c r="B40" s="87" t="s">
        <v>124</v>
      </c>
      <c r="C40" s="150">
        <v>15.4</v>
      </c>
      <c r="D40" s="88" t="s">
        <v>29</v>
      </c>
    </row>
    <row r="41" spans="2:4" ht="20.100000000000001" customHeight="1" x14ac:dyDescent="0.15">
      <c r="B41" s="87" t="s">
        <v>125</v>
      </c>
      <c r="C41" s="150">
        <v>10.9</v>
      </c>
      <c r="D41" s="88" t="s">
        <v>29</v>
      </c>
    </row>
    <row r="42" spans="2:4" ht="20.100000000000001" customHeight="1" x14ac:dyDescent="0.15">
      <c r="B42" s="87" t="s">
        <v>126</v>
      </c>
      <c r="C42" s="151">
        <v>10</v>
      </c>
      <c r="D42" s="88" t="s">
        <v>29</v>
      </c>
    </row>
    <row r="43" spans="2:4" ht="20.100000000000001" customHeight="1" x14ac:dyDescent="0.15">
      <c r="B43" s="87" t="s">
        <v>127</v>
      </c>
      <c r="C43" s="150">
        <v>14.9</v>
      </c>
      <c r="D43" s="88" t="s">
        <v>29</v>
      </c>
    </row>
    <row r="44" spans="2:4" ht="20.100000000000001" customHeight="1" x14ac:dyDescent="0.15">
      <c r="B44" s="87" t="s">
        <v>128</v>
      </c>
      <c r="C44" s="150">
        <v>15.1</v>
      </c>
      <c r="D44" s="88" t="s">
        <v>29</v>
      </c>
    </row>
    <row r="45" spans="2:4" ht="20.100000000000001" customHeight="1" x14ac:dyDescent="0.15">
      <c r="B45" s="87" t="s">
        <v>129</v>
      </c>
      <c r="C45" s="150">
        <v>23.6</v>
      </c>
      <c r="D45" s="88" t="s">
        <v>29</v>
      </c>
    </row>
    <row r="46" spans="2:4" ht="20.100000000000001" customHeight="1" x14ac:dyDescent="0.15">
      <c r="B46" s="87" t="s">
        <v>130</v>
      </c>
      <c r="C46" s="151">
        <v>45.5</v>
      </c>
      <c r="D46" s="88" t="s">
        <v>29</v>
      </c>
    </row>
    <row r="47" spans="2:4" ht="20.100000000000001" customHeight="1" x14ac:dyDescent="0.15">
      <c r="B47" s="87" t="s">
        <v>131</v>
      </c>
      <c r="C47" s="89">
        <v>10.8</v>
      </c>
      <c r="D47" s="88" t="s">
        <v>29</v>
      </c>
    </row>
    <row r="48" spans="2:4" ht="20.100000000000001" customHeight="1" x14ac:dyDescent="0.15">
      <c r="B48" s="87" t="s">
        <v>132</v>
      </c>
      <c r="C48" s="150">
        <v>14.5</v>
      </c>
      <c r="D48" s="88" t="s">
        <v>29</v>
      </c>
    </row>
    <row r="49" spans="2:4" ht="20.100000000000001" customHeight="1" x14ac:dyDescent="0.15">
      <c r="B49" s="87" t="s">
        <v>133</v>
      </c>
      <c r="C49" s="150">
        <f>C9</f>
        <v>12.6</v>
      </c>
      <c r="D49" s="88" t="s">
        <v>29</v>
      </c>
    </row>
    <row r="50" spans="2:4" ht="20.100000000000001" customHeight="1" x14ac:dyDescent="0.15">
      <c r="B50" s="87" t="s">
        <v>134</v>
      </c>
      <c r="C50" s="150">
        <f>C9</f>
        <v>12.6</v>
      </c>
      <c r="D50" s="88" t="s">
        <v>29</v>
      </c>
    </row>
    <row r="51" spans="2:4" ht="20.100000000000001" customHeight="1" x14ac:dyDescent="0.15">
      <c r="B51" s="38" t="s">
        <v>141</v>
      </c>
    </row>
  </sheetData>
  <mergeCells count="1">
    <mergeCell ref="C8:D8"/>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報告書</vt:lpstr>
      <vt:lpstr>事務局用⇒</vt:lpstr>
      <vt:lpstr>判定表</vt:lpstr>
      <vt:lpstr>申請書鑑関係</vt:lpstr>
      <vt:lpstr>第５号関係</vt:lpstr>
      <vt:lpstr>第９号イ関係</vt:lpstr>
      <vt:lpstr>第10号ウ関係</vt:lpstr>
      <vt:lpstr>第11号ア関係</vt:lpstr>
      <vt:lpstr>第10号ウ関係!Print_Area</vt:lpstr>
      <vt:lpstr>第11号ア関係!Print_Area</vt:lpstr>
      <vt:lpstr>第９号イ関係!Print_Area</vt:lpstr>
      <vt:lpstr>判定表!Print_Area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2026-03-21T09:47:34Z</dcterms:modified>
</cp:coreProperties>
</file>