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J:\01庶務～11地域医療・201103301640\share\11地域医療班\500補助金総括\11 県予算事業照会、予算要求\R8県予算事業照会、予算要求\01事業計画照会\01 起案\01 施行文案\"/>
    </mc:Choice>
  </mc:AlternateContent>
  <xr:revisionPtr revIDLastSave="0" documentId="13_ncr:1_{1ADC03AF-75FB-49F1-89E2-349F00E4F1A3}" xr6:coauthVersionLast="47" xr6:coauthVersionMax="47" xr10:uidLastSave="{00000000-0000-0000-0000-000000000000}"/>
  <bookViews>
    <workbookView xWindow="-3729" yWindow="9154" windowWidth="23658" windowHeight="15120" activeTab="6" xr2:uid="{00000000-000D-0000-FFFF-FFFF00000000}"/>
  </bookViews>
  <sheets>
    <sheet name="4-1" sheetId="29" r:id="rId1"/>
    <sheet name="4-2" sheetId="30" r:id="rId2"/>
    <sheet name="4-3" sheetId="31" r:id="rId3"/>
    <sheet name="4-3記載例" sheetId="32" r:id="rId4"/>
    <sheet name="4基準額算出用" sheetId="33" r:id="rId5"/>
    <sheet name="44-1" sheetId="34" r:id="rId6"/>
    <sheet name="44-2" sheetId="35" r:id="rId7"/>
    <sheet name="別紙3-1" sheetId="26" r:id="rId8"/>
    <sheet name="別紙3-2" sheetId="27" r:id="rId9"/>
    <sheet name="別紙3-3" sheetId="28" r:id="rId10"/>
    <sheet name="別紙4-1" sheetId="6" r:id="rId11"/>
    <sheet name="別紙4-2" sheetId="7" r:id="rId12"/>
    <sheet name="別紙4-3" sheetId="8" r:id="rId13"/>
    <sheet name="別紙 15-1" sheetId="12" r:id="rId14"/>
    <sheet name="別紙 15-2" sheetId="13" r:id="rId15"/>
    <sheet name="7-1" sheetId="22" r:id="rId16"/>
    <sheet name="7-2" sheetId="23" r:id="rId17"/>
    <sheet name="4-4" sheetId="24" r:id="rId18"/>
    <sheet name="4-4別紙" sheetId="25" r:id="rId19"/>
    <sheet name="基準額判定シート" sheetId="21" state="hidden" r:id="rId20"/>
  </sheets>
  <externalReferences>
    <externalReference r:id="rId21"/>
    <externalReference r:id="rId22"/>
  </externalReferences>
  <definedNames>
    <definedName name="_xlnm._FilterDatabase" localSheetId="1" hidden="1">'4-2'!$A$74:$C$84</definedName>
    <definedName name="_xlnm._FilterDatabase" localSheetId="19" hidden="1">基準額判定シート!$G$1:$G$66</definedName>
    <definedName name="_Key1" localSheetId="17" hidden="1">#REF!</definedName>
    <definedName name="_Key1" localSheetId="18" hidden="1">#REF!</definedName>
    <definedName name="_Key1" localSheetId="13" hidden="1">#REF!</definedName>
    <definedName name="_Key1" localSheetId="14" hidden="1">#REF!</definedName>
    <definedName name="_Key1" hidden="1">#REF!</definedName>
    <definedName name="_Key2" localSheetId="17" hidden="1">#REF!</definedName>
    <definedName name="_Key2" localSheetId="18" hidden="1">#REF!</definedName>
    <definedName name="_Key2" localSheetId="13" hidden="1">#REF!</definedName>
    <definedName name="_Key2" localSheetId="14" hidden="1">#REF!</definedName>
    <definedName name="_Key2" hidden="1">#REF!</definedName>
    <definedName name="_Order1" hidden="1">255</definedName>
    <definedName name="_Order2" hidden="1">255</definedName>
    <definedName name="_Sort" localSheetId="17" hidden="1">#REF!</definedName>
    <definedName name="_Sort" localSheetId="18" hidden="1">#REF!</definedName>
    <definedName name="_Sort" localSheetId="13" hidden="1">#REF!</definedName>
    <definedName name="_Sort" localSheetId="14" hidden="1">#REF!</definedName>
    <definedName name="_Sort" hidden="1">#REF!</definedName>
    <definedName name="aaaaaaaaaaaaaaaaaa" localSheetId="17" hidden="1">#REF!</definedName>
    <definedName name="aaaaaaaaaaaaaaaaaa" localSheetId="18" hidden="1">#REF!</definedName>
    <definedName name="aaaaaaaaaaaaaaaaaa" localSheetId="13" hidden="1">#REF!</definedName>
    <definedName name="aaaaaaaaaaaaaaaaaa" localSheetId="14" hidden="1">#REF!</definedName>
    <definedName name="aaaaaaaaaaaaaaaaaa" hidden="1">#REF!</definedName>
    <definedName name="E" localSheetId="17" hidden="1">#REF!</definedName>
    <definedName name="E" localSheetId="18" hidden="1">#REF!</definedName>
    <definedName name="E" localSheetId="13" hidden="1">#REF!</definedName>
    <definedName name="E" localSheetId="14" hidden="1">#REF!</definedName>
    <definedName name="E" hidden="1">#REF!</definedName>
    <definedName name="ｌ" localSheetId="17" hidden="1">#REF!</definedName>
    <definedName name="ｌ" localSheetId="18" hidden="1">#REF!</definedName>
    <definedName name="ｌ" localSheetId="13" hidden="1">#REF!</definedName>
    <definedName name="ｌ" localSheetId="14" hidden="1">#REF!</definedName>
    <definedName name="ｌ" hidden="1">#REF!</definedName>
    <definedName name="_xlnm.Print_Area" localSheetId="0">'4-1'!$A$1:$J$55</definedName>
    <definedName name="_xlnm.Print_Area" localSheetId="1">'4-2'!$A$1:$C$90</definedName>
    <definedName name="_xlnm.Print_Area" localSheetId="2">'4-3'!$A$1:$I$50</definedName>
    <definedName name="_xlnm.Print_Area" localSheetId="3">'4-3記載例'!$A$1:$I$50</definedName>
    <definedName name="_xlnm.Print_Area" localSheetId="5">'44-1'!$A$1:$J$20</definedName>
    <definedName name="_xlnm.Print_Area" localSheetId="6">'44-2'!$A$1:$E$36</definedName>
    <definedName name="_xlnm.Print_Area" localSheetId="14">'別紙 15-2'!$A$1:$E$22</definedName>
    <definedName name="_xlnm.Print_Area" localSheetId="7">'別紙3-1'!$A$1:$L$83</definedName>
    <definedName name="_xlnm.Print_Area" localSheetId="8">'別紙3-2'!$A$1:$E$112</definedName>
    <definedName name="_xlnm.Print_Area" localSheetId="10">'別紙4-1'!$A$1:$O$20</definedName>
    <definedName name="_xlnm.Print_Area" localSheetId="11">'別紙4-2'!$A$1:$E$75</definedName>
    <definedName name="_xlnm.Print_Area" localSheetId="12">'別紙4-3'!$A$1:$N$35</definedName>
    <definedName name="あ" localSheetId="17" hidden="1">#REF!</definedName>
    <definedName name="あ" localSheetId="18" hidden="1">#REF!</definedName>
    <definedName name="あ" localSheetId="13" hidden="1">#REF!</definedName>
    <definedName name="あ" localSheetId="14" hidden="1">#REF!</definedName>
    <definedName name="あ" hidden="1">#REF!</definedName>
    <definedName name="い" localSheetId="17" hidden="1">#REF!</definedName>
    <definedName name="い" localSheetId="18" hidden="1">#REF!</definedName>
    <definedName name="い" localSheetId="13" hidden="1">#REF!</definedName>
    <definedName name="い" localSheetId="14" hidden="1">#REF!</definedName>
    <definedName name="い" hidden="1">#REF!</definedName>
    <definedName name="うぇ" hidden="1">#REF!</definedName>
    <definedName name="ぉ" hidden="1">#REF!</definedName>
    <definedName name="くぁ" hidden="1">#REF!</definedName>
    <definedName name="こ" localSheetId="17" hidden="1">#REF!</definedName>
    <definedName name="こ" localSheetId="18" hidden="1">#REF!</definedName>
    <definedName name="こ" localSheetId="13" hidden="1">#REF!</definedName>
    <definedName name="こ" localSheetId="14" hidden="1">#REF!</definedName>
    <definedName name="こ" hidden="1">#REF!</definedName>
    <definedName name="こ」" localSheetId="17" hidden="1">#REF!</definedName>
    <definedName name="こ」" localSheetId="18" hidden="1">#REF!</definedName>
    <definedName name="こ」" localSheetId="13" hidden="1">#REF!</definedName>
    <definedName name="こ」" localSheetId="14" hidden="1">#REF!</definedName>
    <definedName name="こ」" hidden="1">#REF!</definedName>
    <definedName name="さｄ" hidden="1">#REF!</definedName>
    <definedName name="位置情報把握システムを利用していない" localSheetId="19">基準額判定シート!$H$2:$H$9</definedName>
    <definedName name="位置情報把握システムを利用していない">#REF!</definedName>
    <definedName name="位置情報把握システムを利用している" localSheetId="19">基準額判定シート!$G$2:$G$9</definedName>
    <definedName name="位置情報把握システムを利用している">#REF!</definedName>
    <definedName name="事業分類" localSheetId="17">[1]事業分類・区分!$B$2:$H$2</definedName>
    <definedName name="事業分類" localSheetId="18">[1]事業分類・区分!$B$2:$H$2</definedName>
    <definedName name="事業分類">[2]事業分類・区分!$B$2:$H$2</definedName>
    <definedName name="時間数" localSheetId="19">基準額判定シート!$B$2:$B$9</definedName>
    <definedName name="時間数">#REF!</definedName>
    <definedName name="別紙１７" localSheetId="17" hidden="1">#REF!</definedName>
    <definedName name="別紙１７" localSheetId="18" hidden="1">#REF!</definedName>
    <definedName name="別紙１７" localSheetId="13" hidden="1">#REF!</definedName>
    <definedName name="別紙１７" localSheetId="14" hidden="1">#REF!</definedName>
    <definedName name="別紙１７" hidden="1">#REF!</definedName>
    <definedName name="別紙３１" localSheetId="17" hidden="1">#REF!</definedName>
    <definedName name="別紙３１" localSheetId="18" hidden="1">#REF!</definedName>
    <definedName name="別紙３１" localSheetId="13" hidden="1">#REF!</definedName>
    <definedName name="別紙３１" localSheetId="14"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35" l="1"/>
  <c r="D28" i="35"/>
  <c r="B28" i="35"/>
  <c r="E28" i="35" s="1"/>
  <c r="E14" i="34"/>
  <c r="V15" i="33" l="1"/>
  <c r="T15" i="33"/>
  <c r="R15" i="33"/>
  <c r="P15" i="33"/>
  <c r="N15" i="33"/>
  <c r="L15" i="33"/>
  <c r="K15" i="33"/>
  <c r="J15" i="33"/>
  <c r="I15" i="33"/>
  <c r="H15" i="33"/>
  <c r="Y15" i="33" s="1"/>
  <c r="G15" i="33"/>
  <c r="V14" i="33"/>
  <c r="T14" i="33"/>
  <c r="R14" i="33"/>
  <c r="P14" i="33"/>
  <c r="N14" i="33"/>
  <c r="L14" i="33"/>
  <c r="K14" i="33"/>
  <c r="J14" i="33"/>
  <c r="I14" i="33"/>
  <c r="H14" i="33"/>
  <c r="G14" i="33"/>
  <c r="Z14" i="33" s="1"/>
  <c r="V13" i="33"/>
  <c r="T13" i="33"/>
  <c r="R13" i="33"/>
  <c r="P13" i="33"/>
  <c r="N13" i="33"/>
  <c r="L13" i="33"/>
  <c r="K13" i="33"/>
  <c r="J13" i="33"/>
  <c r="I13" i="33"/>
  <c r="H13" i="33"/>
  <c r="G13" i="33"/>
  <c r="Z13" i="33" s="1"/>
  <c r="V12" i="33"/>
  <c r="T12" i="33"/>
  <c r="R12" i="33"/>
  <c r="P12" i="33"/>
  <c r="N12" i="33"/>
  <c r="L12" i="33"/>
  <c r="K12" i="33"/>
  <c r="Z12" i="33" s="1"/>
  <c r="J12" i="33"/>
  <c r="Y12" i="33" s="1"/>
  <c r="I12" i="33"/>
  <c r="H12" i="33"/>
  <c r="G12" i="33"/>
  <c r="V11" i="33"/>
  <c r="T11" i="33"/>
  <c r="R11" i="33"/>
  <c r="P11" i="33"/>
  <c r="N11" i="33"/>
  <c r="L11" i="33"/>
  <c r="K11" i="33"/>
  <c r="J11" i="33"/>
  <c r="I11" i="33"/>
  <c r="H11" i="33"/>
  <c r="Y11" i="33" s="1"/>
  <c r="G11" i="33"/>
  <c r="V10" i="33"/>
  <c r="T10" i="33"/>
  <c r="R10" i="33"/>
  <c r="P10" i="33"/>
  <c r="N10" i="33"/>
  <c r="L10" i="33"/>
  <c r="K10" i="33"/>
  <c r="J10" i="33"/>
  <c r="I10" i="33"/>
  <c r="H10" i="33"/>
  <c r="G10" i="33"/>
  <c r="Z10" i="33" s="1"/>
  <c r="A10" i="33"/>
  <c r="A11" i="33" s="1"/>
  <c r="A12" i="33" s="1"/>
  <c r="A13" i="33" s="1"/>
  <c r="A14" i="33" s="1"/>
  <c r="A15" i="33" s="1"/>
  <c r="V9" i="33"/>
  <c r="T9" i="33"/>
  <c r="R9" i="33"/>
  <c r="P9" i="33"/>
  <c r="N9" i="33"/>
  <c r="L9" i="33"/>
  <c r="K9" i="33"/>
  <c r="J9" i="33"/>
  <c r="I9" i="33"/>
  <c r="H9" i="33"/>
  <c r="G9" i="33"/>
  <c r="Z9" i="33" s="1"/>
  <c r="A9" i="33"/>
  <c r="Z8" i="33"/>
  <c r="V8" i="33"/>
  <c r="T8" i="33"/>
  <c r="R8" i="33"/>
  <c r="P8" i="33"/>
  <c r="N8" i="33"/>
  <c r="L8" i="33"/>
  <c r="K8" i="33"/>
  <c r="J8" i="33"/>
  <c r="Y8" i="33" s="1"/>
  <c r="I8" i="33"/>
  <c r="H8" i="33"/>
  <c r="G8" i="33"/>
  <c r="A8" i="33"/>
  <c r="V6" i="33"/>
  <c r="T6" i="33"/>
  <c r="R6" i="33"/>
  <c r="P6" i="33"/>
  <c r="N6" i="33"/>
  <c r="K6" i="33"/>
  <c r="J6" i="33"/>
  <c r="L6" i="33" s="1"/>
  <c r="I6" i="33"/>
  <c r="H6" i="33"/>
  <c r="G6" i="33"/>
  <c r="V5" i="33"/>
  <c r="T5" i="33"/>
  <c r="R5" i="33"/>
  <c r="P5" i="33"/>
  <c r="N5" i="33"/>
  <c r="L5" i="33"/>
  <c r="K5" i="33"/>
  <c r="J5" i="33"/>
  <c r="I5" i="33"/>
  <c r="H5" i="33"/>
  <c r="G5" i="33"/>
  <c r="Z5" i="33" s="1"/>
  <c r="I39" i="32"/>
  <c r="H39" i="32"/>
  <c r="I38" i="32"/>
  <c r="H38" i="32"/>
  <c r="H37" i="32"/>
  <c r="I37" i="32" s="1"/>
  <c r="H36" i="32"/>
  <c r="I36" i="32" s="1"/>
  <c r="I35" i="32"/>
  <c r="H35" i="32"/>
  <c r="I34" i="32"/>
  <c r="H34" i="32"/>
  <c r="H33" i="32"/>
  <c r="I33" i="32" s="1"/>
  <c r="H32" i="32"/>
  <c r="I32" i="32" s="1"/>
  <c r="I31" i="32"/>
  <c r="H31" i="32"/>
  <c r="I30" i="32"/>
  <c r="H30" i="32"/>
  <c r="H29" i="32"/>
  <c r="I29" i="32" s="1"/>
  <c r="H28" i="32"/>
  <c r="I28" i="32" s="1"/>
  <c r="I27" i="32"/>
  <c r="H27" i="32"/>
  <c r="I26" i="32"/>
  <c r="H26" i="32"/>
  <c r="H25" i="32"/>
  <c r="I25" i="32" s="1"/>
  <c r="H24" i="32"/>
  <c r="I24" i="32" s="1"/>
  <c r="I23" i="32"/>
  <c r="H23" i="32"/>
  <c r="I22" i="32"/>
  <c r="H22" i="32"/>
  <c r="H21" i="32"/>
  <c r="I21" i="32" s="1"/>
  <c r="H20" i="32"/>
  <c r="I20" i="32" s="1"/>
  <c r="I19" i="32"/>
  <c r="H19" i="32"/>
  <c r="I18" i="32"/>
  <c r="H18" i="32"/>
  <c r="H17" i="32"/>
  <c r="I17" i="32" s="1"/>
  <c r="H16" i="32"/>
  <c r="I16" i="32" s="1"/>
  <c r="I15" i="32"/>
  <c r="H15" i="32"/>
  <c r="I14" i="32"/>
  <c r="H14" i="32"/>
  <c r="H13" i="32"/>
  <c r="I13" i="32" s="1"/>
  <c r="H12" i="32"/>
  <c r="I12" i="32" s="1"/>
  <c r="I11" i="32"/>
  <c r="H11" i="32"/>
  <c r="I10" i="32"/>
  <c r="H10" i="32"/>
  <c r="H9" i="32"/>
  <c r="I9" i="32" s="1"/>
  <c r="H8" i="32"/>
  <c r="I8" i="32" s="1"/>
  <c r="I39" i="31"/>
  <c r="H39" i="31"/>
  <c r="H38" i="31"/>
  <c r="I38" i="31" s="1"/>
  <c r="H37" i="31"/>
  <c r="I37" i="31" s="1"/>
  <c r="I36" i="31"/>
  <c r="H36" i="31"/>
  <c r="I35" i="31"/>
  <c r="H35" i="31"/>
  <c r="H34" i="31"/>
  <c r="I34" i="31" s="1"/>
  <c r="H33" i="31"/>
  <c r="I33" i="31" s="1"/>
  <c r="I32" i="31"/>
  <c r="H32" i="31"/>
  <c r="I31" i="31"/>
  <c r="H31" i="31"/>
  <c r="H30" i="31"/>
  <c r="I30" i="31" s="1"/>
  <c r="H29" i="31"/>
  <c r="I29" i="31" s="1"/>
  <c r="I28" i="31"/>
  <c r="H28" i="31"/>
  <c r="I27" i="31"/>
  <c r="H27" i="31"/>
  <c r="H26" i="31"/>
  <c r="I26" i="31" s="1"/>
  <c r="H25" i="31"/>
  <c r="I25" i="31" s="1"/>
  <c r="I24" i="31"/>
  <c r="H24" i="31"/>
  <c r="I23" i="31"/>
  <c r="H23" i="31"/>
  <c r="H22" i="31"/>
  <c r="I22" i="31" s="1"/>
  <c r="H21" i="31"/>
  <c r="I21" i="31" s="1"/>
  <c r="I20" i="31"/>
  <c r="H20" i="31"/>
  <c r="I19" i="31"/>
  <c r="H19" i="31"/>
  <c r="H18" i="31"/>
  <c r="I18" i="31" s="1"/>
  <c r="H17" i="31"/>
  <c r="I17" i="31" s="1"/>
  <c r="I16" i="31"/>
  <c r="H16" i="31"/>
  <c r="I15" i="31"/>
  <c r="H15" i="31"/>
  <c r="H14" i="31"/>
  <c r="I14" i="31" s="1"/>
  <c r="H13" i="31"/>
  <c r="I13" i="31" s="1"/>
  <c r="I12" i="31"/>
  <c r="H12" i="31"/>
  <c r="I11" i="31"/>
  <c r="H11" i="31"/>
  <c r="H10" i="31"/>
  <c r="I10" i="31" s="1"/>
  <c r="H9" i="31"/>
  <c r="I9" i="31" s="1"/>
  <c r="I8" i="31"/>
  <c r="H8" i="31"/>
  <c r="I4" i="31"/>
  <c r="B90" i="30"/>
  <c r="B76" i="30"/>
  <c r="B50" i="30"/>
  <c r="B62" i="30" s="1"/>
  <c r="B63" i="30" s="1"/>
  <c r="B44" i="30"/>
  <c r="B35" i="30"/>
  <c r="B18" i="30"/>
  <c r="B8" i="30"/>
  <c r="C4" i="30"/>
  <c r="H50" i="29"/>
  <c r="G50" i="29"/>
  <c r="F50" i="29"/>
  <c r="I40" i="32" l="1"/>
  <c r="I40" i="31"/>
  <c r="C84" i="30" s="1"/>
  <c r="Y6" i="33"/>
  <c r="Z6" i="33"/>
  <c r="Z11" i="33"/>
  <c r="Z15" i="33"/>
  <c r="Y10" i="33"/>
  <c r="Y14" i="33"/>
  <c r="Y5" i="33"/>
  <c r="Y9" i="33"/>
  <c r="Y13" i="33"/>
  <c r="M33" i="28" l="1"/>
  <c r="M31" i="28"/>
  <c r="M29" i="28"/>
  <c r="M26" i="28" s="1"/>
  <c r="C63" i="27" s="1"/>
  <c r="M22" i="28"/>
  <c r="C49" i="27" s="1"/>
  <c r="D49" i="27" s="1"/>
  <c r="M18" i="28"/>
  <c r="M16" i="28"/>
  <c r="C43" i="27" s="1"/>
  <c r="B87" i="27"/>
  <c r="B79" i="27"/>
  <c r="C75" i="27"/>
  <c r="D75" i="27" s="1"/>
  <c r="B75" i="27"/>
  <c r="B63" i="27"/>
  <c r="D63" i="27" s="1"/>
  <c r="B54" i="27"/>
  <c r="B49" i="27"/>
  <c r="B43" i="27"/>
  <c r="D43" i="27" s="1"/>
  <c r="B40" i="27"/>
  <c r="B76" i="27" s="1"/>
  <c r="B80" i="27" s="1"/>
  <c r="E6" i="27"/>
  <c r="H21" i="26"/>
  <c r="G21" i="26"/>
  <c r="F21" i="26"/>
  <c r="E21" i="26"/>
  <c r="I21" i="26" s="1"/>
  <c r="G11" i="28" s="1"/>
  <c r="M11" i="28" s="1"/>
  <c r="D21" i="26"/>
  <c r="C21" i="26"/>
  <c r="H20" i="26"/>
  <c r="G20" i="26"/>
  <c r="F20" i="26"/>
  <c r="E20" i="26"/>
  <c r="I20" i="26" s="1"/>
  <c r="I19" i="26"/>
  <c r="I18" i="26"/>
  <c r="G14" i="28" l="1"/>
  <c r="M14" i="28" s="1"/>
  <c r="G8" i="28"/>
  <c r="M8" i="28" s="1"/>
  <c r="G13" i="28"/>
  <c r="M13" i="28" s="1"/>
  <c r="G9" i="28"/>
  <c r="M9" i="28" s="1"/>
  <c r="M24" i="28"/>
  <c r="C54" i="27" s="1"/>
  <c r="D54" i="27" s="1"/>
  <c r="M6" i="28" l="1"/>
  <c r="M36" i="28" l="1"/>
  <c r="C40" i="27"/>
  <c r="C76" i="27" l="1"/>
  <c r="D40" i="27"/>
  <c r="D76" i="27" s="1"/>
  <c r="F8" i="24" l="1"/>
  <c r="F9" i="24"/>
  <c r="F10" i="24"/>
  <c r="F11" i="24"/>
  <c r="F12" i="24"/>
  <c r="F13" i="24"/>
  <c r="F14" i="24"/>
  <c r="F15" i="24"/>
  <c r="J15" i="24"/>
  <c r="B23" i="23"/>
  <c r="D23" i="23" s="1"/>
  <c r="E23" i="23" l="1"/>
  <c r="E1" i="21"/>
  <c r="E5" i="21" s="1"/>
  <c r="F1" i="21"/>
  <c r="F6" i="21" s="1"/>
  <c r="H4" i="21"/>
  <c r="E6" i="21" l="1"/>
  <c r="F5" i="21"/>
  <c r="F4" i="21"/>
  <c r="F9" i="21"/>
  <c r="F2" i="21"/>
  <c r="F8" i="21"/>
  <c r="F7" i="21"/>
  <c r="E4" i="21"/>
  <c r="E8" i="21"/>
  <c r="F3" i="21"/>
  <c r="E7" i="21"/>
  <c r="E3" i="21"/>
  <c r="E2" i="21"/>
  <c r="E9" i="21"/>
  <c r="B21" i="13" l="1"/>
  <c r="C21" i="13" s="1"/>
  <c r="D21" i="13" s="1"/>
  <c r="M9" i="8" l="1"/>
  <c r="M11" i="8"/>
  <c r="M13" i="8"/>
  <c r="M15" i="8"/>
  <c r="M20" i="8"/>
  <c r="C42" i="7" s="1"/>
  <c r="D42" i="7" s="1"/>
  <c r="M24" i="8"/>
  <c r="M26" i="8"/>
  <c r="C55" i="7" s="1"/>
  <c r="M28" i="8"/>
  <c r="M32" i="8"/>
  <c r="B37" i="7"/>
  <c r="B42" i="7"/>
  <c r="B48" i="7"/>
  <c r="B55" i="7"/>
  <c r="B59" i="7"/>
  <c r="B67" i="7"/>
  <c r="B56" i="7" l="1"/>
  <c r="B60" i="7" s="1"/>
  <c r="M6" i="8"/>
  <c r="C37" i="7" s="1"/>
  <c r="D55" i="7"/>
  <c r="M18" i="8"/>
  <c r="M35" i="8" s="1"/>
  <c r="D37" i="7"/>
  <c r="C48" i="7"/>
  <c r="D48" i="7" s="1"/>
  <c r="D56" i="7" l="1"/>
  <c r="C5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78" authorId="0" shapeId="0" xr:uid="{2D9AFF80-93A4-4911-A013-7CC591F964AC}">
      <text>
        <r>
          <rPr>
            <b/>
            <sz val="9"/>
            <color indexed="81"/>
            <rFont val="MS P ゴシック"/>
            <family val="3"/>
            <charset val="128"/>
          </rPr>
          <t>加算の有無を選択</t>
        </r>
      </text>
    </comment>
    <comment ref="C78" authorId="0" shapeId="0" xr:uid="{88257135-0AB9-4122-8F8A-4A2A985D1866}">
      <text>
        <r>
          <rPr>
            <b/>
            <sz val="9"/>
            <color indexed="81"/>
            <rFont val="MS P ゴシック"/>
            <family val="3"/>
            <charset val="128"/>
          </rPr>
          <t>運営月数を記入</t>
        </r>
      </text>
    </comment>
    <comment ref="B87" authorId="0" shapeId="0" xr:uid="{307E7E2F-2221-4B68-8554-670F881C82C1}">
      <text>
        <r>
          <rPr>
            <b/>
            <sz val="10"/>
            <color indexed="81"/>
            <rFont val="ＭＳ ゴシック"/>
            <family val="3"/>
            <charset val="128"/>
          </rPr>
          <t>・事業計画書提出時は計画額を記載
・実績報告書提出時は決算（見込）額を記載</t>
        </r>
      </text>
    </comment>
  </commentList>
</comments>
</file>

<file path=xl/sharedStrings.xml><?xml version="1.0" encoding="utf-8"?>
<sst xmlns="http://schemas.openxmlformats.org/spreadsheetml/2006/main" count="931" uniqueCount="610">
  <si>
    <t>（１）施設の概況</t>
    <rPh sb="3" eb="5">
      <t>シセツ</t>
    </rPh>
    <rPh sb="6" eb="8">
      <t>ガイキョウ</t>
    </rPh>
    <phoneticPr fontId="2"/>
  </si>
  <si>
    <t>施設名</t>
    <rPh sb="0" eb="2">
      <t>シセツ</t>
    </rPh>
    <rPh sb="2" eb="3">
      <t>メイ</t>
    </rPh>
    <phoneticPr fontId="2"/>
  </si>
  <si>
    <t>施設所在地</t>
    <rPh sb="0" eb="2">
      <t>シセツ</t>
    </rPh>
    <rPh sb="2" eb="5">
      <t>ショザイチ</t>
    </rPh>
    <phoneticPr fontId="2"/>
  </si>
  <si>
    <t>救急告示指定の有無</t>
    <rPh sb="0" eb="2">
      <t>キュウキュウ</t>
    </rPh>
    <rPh sb="2" eb="4">
      <t>コクジ</t>
    </rPh>
    <rPh sb="4" eb="6">
      <t>シテイ</t>
    </rPh>
    <rPh sb="7" eb="9">
      <t>ウム</t>
    </rPh>
    <phoneticPr fontId="2"/>
  </si>
  <si>
    <t>（２）職員数</t>
    <rPh sb="3" eb="6">
      <t>ショクインスウ</t>
    </rPh>
    <phoneticPr fontId="2"/>
  </si>
  <si>
    <t>医師</t>
    <rPh sb="0" eb="2">
      <t>イシ</t>
    </rPh>
    <phoneticPr fontId="2"/>
  </si>
  <si>
    <t>うち、</t>
    <phoneticPr fontId="2"/>
  </si>
  <si>
    <t>心臓病の内科系専門医</t>
    <rPh sb="0" eb="3">
      <t>シンゾウビョウ</t>
    </rPh>
    <rPh sb="4" eb="7">
      <t>ナイカケイ</t>
    </rPh>
    <rPh sb="7" eb="10">
      <t>センモンイ</t>
    </rPh>
    <phoneticPr fontId="2"/>
  </si>
  <si>
    <t>心臓病の外科系専門医</t>
    <rPh sb="0" eb="3">
      <t>シンゾウビョウ</t>
    </rPh>
    <rPh sb="4" eb="7">
      <t>ゲカケイ</t>
    </rPh>
    <rPh sb="7" eb="10">
      <t>センモンイ</t>
    </rPh>
    <phoneticPr fontId="2"/>
  </si>
  <si>
    <t>脳卒中の外科系専門医</t>
    <rPh sb="0" eb="3">
      <t>ノウソッチュウ</t>
    </rPh>
    <rPh sb="4" eb="7">
      <t>ゲカケイ</t>
    </rPh>
    <rPh sb="7" eb="10">
      <t>センモンイ</t>
    </rPh>
    <phoneticPr fontId="2"/>
  </si>
  <si>
    <t>脳卒中の内科系専門医</t>
    <rPh sb="0" eb="3">
      <t>ノウソッチュウ</t>
    </rPh>
    <rPh sb="4" eb="7">
      <t>ナイカケイ</t>
    </rPh>
    <rPh sb="7" eb="10">
      <t>センモンイ</t>
    </rPh>
    <phoneticPr fontId="2"/>
  </si>
  <si>
    <t>小児救急専門病床に従事する小児科医</t>
    <rPh sb="0" eb="2">
      <t>ショウニ</t>
    </rPh>
    <rPh sb="2" eb="4">
      <t>キュウキュウ</t>
    </rPh>
    <rPh sb="4" eb="6">
      <t>センモン</t>
    </rPh>
    <rPh sb="6" eb="8">
      <t>ビョウショウ</t>
    </rPh>
    <rPh sb="9" eb="11">
      <t>ジュウジ</t>
    </rPh>
    <rPh sb="13" eb="17">
      <t>ショウニカイ</t>
    </rPh>
    <phoneticPr fontId="2"/>
  </si>
  <si>
    <t>重症外傷の外科系専門医</t>
    <rPh sb="0" eb="2">
      <t>ジュウショウ</t>
    </rPh>
    <rPh sb="2" eb="4">
      <t>ガイショウ</t>
    </rPh>
    <rPh sb="5" eb="8">
      <t>ゲカケイ</t>
    </rPh>
    <rPh sb="8" eb="11">
      <t>センモンイ</t>
    </rPh>
    <phoneticPr fontId="2"/>
  </si>
  <si>
    <t>整形外科の専門医</t>
    <rPh sb="0" eb="2">
      <t>セイケイ</t>
    </rPh>
    <rPh sb="2" eb="4">
      <t>ゲカ</t>
    </rPh>
    <rPh sb="5" eb="8">
      <t>センモンイ</t>
    </rPh>
    <phoneticPr fontId="2"/>
  </si>
  <si>
    <t>その他の外科系専門医</t>
    <rPh sb="2" eb="3">
      <t>タ</t>
    </rPh>
    <rPh sb="4" eb="7">
      <t>ゲカケイ</t>
    </rPh>
    <rPh sb="7" eb="10">
      <t>センモンイ</t>
    </rPh>
    <phoneticPr fontId="2"/>
  </si>
  <si>
    <t>看護師</t>
    <rPh sb="0" eb="3">
      <t>カンゴシ</t>
    </rPh>
    <phoneticPr fontId="2"/>
  </si>
  <si>
    <t>小児救急専門病床に従事する看護師</t>
    <rPh sb="0" eb="2">
      <t>ショウニ</t>
    </rPh>
    <rPh sb="2" eb="4">
      <t>キュウキュウ</t>
    </rPh>
    <rPh sb="4" eb="6">
      <t>センモン</t>
    </rPh>
    <rPh sb="6" eb="8">
      <t>ビョウショウ</t>
    </rPh>
    <rPh sb="9" eb="11">
      <t>ジュウジ</t>
    </rPh>
    <rPh sb="13" eb="16">
      <t>カンゴシ</t>
    </rPh>
    <phoneticPr fontId="2"/>
  </si>
  <si>
    <t>その他の医療従事者</t>
    <rPh sb="2" eb="3">
      <t>タ</t>
    </rPh>
    <rPh sb="4" eb="6">
      <t>イリョウ</t>
    </rPh>
    <rPh sb="6" eb="9">
      <t>ジュウジシャ</t>
    </rPh>
    <phoneticPr fontId="2"/>
  </si>
  <si>
    <t>ドクターカー運転手</t>
    <rPh sb="6" eb="9">
      <t>ウンテンシュ</t>
    </rPh>
    <phoneticPr fontId="2"/>
  </si>
  <si>
    <t>事務職員等</t>
    <rPh sb="0" eb="2">
      <t>ジム</t>
    </rPh>
    <rPh sb="2" eb="4">
      <t>ショクイン</t>
    </rPh>
    <rPh sb="4" eb="5">
      <t>トウ</t>
    </rPh>
    <phoneticPr fontId="2"/>
  </si>
  <si>
    <t>備考</t>
    <rPh sb="0" eb="2">
      <t>ビコウ</t>
    </rPh>
    <phoneticPr fontId="2"/>
  </si>
  <si>
    <t>○○科</t>
    <rPh sb="2" eb="3">
      <t>カ</t>
    </rPh>
    <phoneticPr fontId="2"/>
  </si>
  <si>
    <t>常勤</t>
    <rPh sb="0" eb="2">
      <t>ジョウキン</t>
    </rPh>
    <phoneticPr fontId="2"/>
  </si>
  <si>
    <t>オンコール</t>
    <phoneticPr fontId="2"/>
  </si>
  <si>
    <t>１日あたりの救命救急
センター従事者数　（人）</t>
    <rPh sb="1" eb="2">
      <t>ニチ</t>
    </rPh>
    <rPh sb="6" eb="8">
      <t>キュウメイ</t>
    </rPh>
    <rPh sb="8" eb="10">
      <t>キュウキュウ</t>
    </rPh>
    <rPh sb="15" eb="18">
      <t>ジュウジシャ</t>
    </rPh>
    <rPh sb="18" eb="19">
      <t>スウ</t>
    </rPh>
    <rPh sb="21" eb="22">
      <t>ニン</t>
    </rPh>
    <phoneticPr fontId="2"/>
  </si>
  <si>
    <t>計</t>
    <rPh sb="0" eb="1">
      <t>ケイ</t>
    </rPh>
    <phoneticPr fontId="2"/>
  </si>
  <si>
    <t>（注）</t>
    <rPh sb="1" eb="2">
      <t>チュウ</t>
    </rPh>
    <phoneticPr fontId="2"/>
  </si>
  <si>
    <t>○○○○</t>
    <phoneticPr fontId="2"/>
  </si>
  <si>
    <t>運営病床数</t>
    <rPh sb="0" eb="2">
      <t>ウンエイ</t>
    </rPh>
    <rPh sb="2" eb="5">
      <t>ビョウショウスウ</t>
    </rPh>
    <phoneticPr fontId="2"/>
  </si>
  <si>
    <t>都道府県名</t>
    <rPh sb="0" eb="4">
      <t>トドウフケン</t>
    </rPh>
    <rPh sb="4" eb="5">
      <t>メイ</t>
    </rPh>
    <phoneticPr fontId="2"/>
  </si>
  <si>
    <t>臨床研修指定病院の有無</t>
    <rPh sb="0" eb="2">
      <t>リンショウ</t>
    </rPh>
    <rPh sb="2" eb="4">
      <t>ケンシュウ</t>
    </rPh>
    <rPh sb="4" eb="6">
      <t>シテイ</t>
    </rPh>
    <rPh sb="6" eb="8">
      <t>ビョウイン</t>
    </rPh>
    <rPh sb="9" eb="11">
      <t>ウム</t>
    </rPh>
    <phoneticPr fontId="2"/>
  </si>
  <si>
    <t>指定年月日</t>
    <rPh sb="0" eb="2">
      <t>シテイ</t>
    </rPh>
    <rPh sb="2" eb="5">
      <t>ネンガッピ</t>
    </rPh>
    <phoneticPr fontId="2"/>
  </si>
  <si>
    <t>ドクターカー運用の有無</t>
    <rPh sb="6" eb="8">
      <t>ウンヨウ</t>
    </rPh>
    <rPh sb="9" eb="11">
      <t>ウム</t>
    </rPh>
    <phoneticPr fontId="2"/>
  </si>
  <si>
    <t>センター全体</t>
    <rPh sb="4" eb="6">
      <t>ゼンタイ</t>
    </rPh>
    <phoneticPr fontId="2"/>
  </si>
  <si>
    <t>再掲</t>
    <rPh sb="0" eb="2">
      <t>サイケイ</t>
    </rPh>
    <phoneticPr fontId="2"/>
  </si>
  <si>
    <t>ＳＣＵ</t>
    <phoneticPr fontId="2"/>
  </si>
  <si>
    <t>ＩＣＵ</t>
    <phoneticPr fontId="2"/>
  </si>
  <si>
    <t>ＣＣＵ</t>
    <phoneticPr fontId="2"/>
  </si>
  <si>
    <t>小児救急専用病用</t>
    <rPh sb="0" eb="2">
      <t>ショウニ</t>
    </rPh>
    <rPh sb="2" eb="4">
      <t>キュウキュウ</t>
    </rPh>
    <rPh sb="4" eb="6">
      <t>センヨウ</t>
    </rPh>
    <rPh sb="6" eb="7">
      <t>ビョウ</t>
    </rPh>
    <rPh sb="7" eb="8">
      <t>ヨウ</t>
    </rPh>
    <phoneticPr fontId="2"/>
  </si>
  <si>
    <t>・交代制勤務をとっている職種については、「備考」欄へ詳細に記載すること。</t>
    <rPh sb="1" eb="4">
      <t>コウタイセイ</t>
    </rPh>
    <rPh sb="4" eb="6">
      <t>キンム</t>
    </rPh>
    <rPh sb="12" eb="14">
      <t>ショクシュ</t>
    </rPh>
    <rPh sb="21" eb="23">
      <t>ビコウ</t>
    </rPh>
    <rPh sb="24" eb="25">
      <t>ラン</t>
    </rPh>
    <rPh sb="26" eb="28">
      <t>ショウサイ</t>
    </rPh>
    <rPh sb="29" eb="31">
      <t>キサイ</t>
    </rPh>
    <phoneticPr fontId="2"/>
  </si>
  <si>
    <t>（○○科）</t>
    <rPh sb="3" eb="4">
      <t>カ</t>
    </rPh>
    <phoneticPr fontId="2"/>
  </si>
  <si>
    <t>臨床検査技師</t>
    <rPh sb="0" eb="2">
      <t>リンショウ</t>
    </rPh>
    <rPh sb="2" eb="4">
      <t>ケンサ</t>
    </rPh>
    <rPh sb="4" eb="6">
      <t>ギシ</t>
    </rPh>
    <phoneticPr fontId="2"/>
  </si>
  <si>
    <t>診療放射線技師</t>
    <rPh sb="0" eb="2">
      <t>シンリョウ</t>
    </rPh>
    <rPh sb="2" eb="5">
      <t>ホウシャセン</t>
    </rPh>
    <rPh sb="5" eb="7">
      <t>ギシ</t>
    </rPh>
    <phoneticPr fontId="2"/>
  </si>
  <si>
    <t>算 　出 　内 　訳</t>
    <rPh sb="0" eb="1">
      <t>ザン</t>
    </rPh>
    <rPh sb="3" eb="4">
      <t>デ</t>
    </rPh>
    <rPh sb="6" eb="7">
      <t>ナイ</t>
    </rPh>
    <rPh sb="9" eb="10">
      <t>ヤク</t>
    </rPh>
    <phoneticPr fontId="2"/>
  </si>
  <si>
    <t>合　計</t>
    <rPh sb="0" eb="1">
      <t>ゴウ</t>
    </rPh>
    <rPh sb="2" eb="3">
      <t>ケイ</t>
    </rPh>
    <phoneticPr fontId="2"/>
  </si>
  <si>
    <t>区　　　分</t>
    <rPh sb="0" eb="1">
      <t>ク</t>
    </rPh>
    <rPh sb="4" eb="5">
      <t>ブン</t>
    </rPh>
    <phoneticPr fontId="2"/>
  </si>
  <si>
    <t>１．医業収益</t>
    <rPh sb="2" eb="4">
      <t>イギョウ</t>
    </rPh>
    <rPh sb="4" eb="6">
      <t>シュウエキ</t>
    </rPh>
    <phoneticPr fontId="2"/>
  </si>
  <si>
    <t>入院収入</t>
    <rPh sb="0" eb="2">
      <t>ニュウイン</t>
    </rPh>
    <rPh sb="2" eb="4">
      <t>シュウニュウ</t>
    </rPh>
    <phoneticPr fontId="2"/>
  </si>
  <si>
    <t>外来収入</t>
    <rPh sb="0" eb="2">
      <t>ガイライ</t>
    </rPh>
    <rPh sb="2" eb="4">
      <t>シュウニュウ</t>
    </rPh>
    <phoneticPr fontId="2"/>
  </si>
  <si>
    <t>特定入院料</t>
    <rPh sb="0" eb="2">
      <t>トクテイ</t>
    </rPh>
    <rPh sb="2" eb="5">
      <t>ニュウインリョウ</t>
    </rPh>
    <phoneticPr fontId="2"/>
  </si>
  <si>
    <t>薬剤料</t>
    <rPh sb="0" eb="2">
      <t>ヤクザイ</t>
    </rPh>
    <rPh sb="2" eb="3">
      <t>リョウ</t>
    </rPh>
    <phoneticPr fontId="2"/>
  </si>
  <si>
    <t>収 支 差 額</t>
    <rPh sb="0" eb="1">
      <t>オサム</t>
    </rPh>
    <rPh sb="2" eb="3">
      <t>ササ</t>
    </rPh>
    <rPh sb="4" eb="5">
      <t>サ</t>
    </rPh>
    <rPh sb="6" eb="7">
      <t>ガク</t>
    </rPh>
    <phoneticPr fontId="2"/>
  </si>
  <si>
    <t>運営月数</t>
    <rPh sb="0" eb="2">
      <t>ウンエイ</t>
    </rPh>
    <rPh sb="2" eb="4">
      <t>ツキスウ</t>
    </rPh>
    <phoneticPr fontId="2"/>
  </si>
  <si>
    <t>ドクターカー運転手の確保</t>
    <rPh sb="6" eb="9">
      <t>ウンテンシュ</t>
    </rPh>
    <rPh sb="10" eb="12">
      <t>カクホ</t>
    </rPh>
    <phoneticPr fontId="2"/>
  </si>
  <si>
    <t>心臓病の内科系・外科系専門医</t>
    <rPh sb="0" eb="3">
      <t>シンゾウビョウ</t>
    </rPh>
    <rPh sb="4" eb="7">
      <t>ナイカケイ</t>
    </rPh>
    <rPh sb="8" eb="11">
      <t>ゲカケイ</t>
    </rPh>
    <rPh sb="11" eb="14">
      <t>センモンイ</t>
    </rPh>
    <phoneticPr fontId="2"/>
  </si>
  <si>
    <t>脳卒中の内科系・外科系専門医</t>
    <rPh sb="0" eb="3">
      <t>ノウソッチュウ</t>
    </rPh>
    <rPh sb="4" eb="7">
      <t>ナイカケイ</t>
    </rPh>
    <rPh sb="8" eb="11">
      <t>ゲカケイ</t>
    </rPh>
    <rPh sb="11" eb="14">
      <t>センモンイ</t>
    </rPh>
    <phoneticPr fontId="2"/>
  </si>
  <si>
    <t>小児救急専門病床の医師・看護師</t>
    <rPh sb="0" eb="2">
      <t>ショウニ</t>
    </rPh>
    <rPh sb="2" eb="4">
      <t>キュウキュウ</t>
    </rPh>
    <rPh sb="4" eb="6">
      <t>センモン</t>
    </rPh>
    <rPh sb="6" eb="8">
      <t>ビョウショウ</t>
    </rPh>
    <rPh sb="9" eb="11">
      <t>イシ</t>
    </rPh>
    <rPh sb="12" eb="15">
      <t>カンゴシ</t>
    </rPh>
    <phoneticPr fontId="2"/>
  </si>
  <si>
    <t>在日外国人にかかる前年度の未収金</t>
    <rPh sb="0" eb="2">
      <t>ザイニチ</t>
    </rPh>
    <rPh sb="2" eb="5">
      <t>ガイコクジン</t>
    </rPh>
    <rPh sb="9" eb="12">
      <t>ゼンネンド</t>
    </rPh>
    <rPh sb="13" eb="16">
      <t>ミシュウキン</t>
    </rPh>
    <phoneticPr fontId="2"/>
  </si>
  <si>
    <t>各種加算の状況</t>
    <rPh sb="0" eb="2">
      <t>カクシュ</t>
    </rPh>
    <rPh sb="2" eb="4">
      <t>カサン</t>
    </rPh>
    <rPh sb="5" eb="7">
      <t>ジョウキョウ</t>
    </rPh>
    <phoneticPr fontId="2"/>
  </si>
  <si>
    <t>～</t>
    <phoneticPr fontId="2"/>
  </si>
  <si>
    <t>左記欄が「有」の場合記入</t>
    <rPh sb="0" eb="2">
      <t>サキ</t>
    </rPh>
    <rPh sb="2" eb="3">
      <t>ラン</t>
    </rPh>
    <rPh sb="5" eb="6">
      <t>ユウ</t>
    </rPh>
    <rPh sb="8" eb="10">
      <t>バアイ</t>
    </rPh>
    <rPh sb="10" eb="12">
      <t>キニュウ</t>
    </rPh>
    <phoneticPr fontId="2"/>
  </si>
  <si>
    <t>・「重症外傷の外科系専門医」の「その他の外科系専門医」について、心臓病・脳卒中等の外科系専門医を
 再掲する場合は診療科・職員数の内訳共に（　　）で記載すること。</t>
    <rPh sb="2" eb="4">
      <t>ジュウショウ</t>
    </rPh>
    <rPh sb="4" eb="6">
      <t>ガイショウ</t>
    </rPh>
    <rPh sb="7" eb="10">
      <t>ゲカケイ</t>
    </rPh>
    <rPh sb="10" eb="13">
      <t>センモンイ</t>
    </rPh>
    <rPh sb="18" eb="19">
      <t>タ</t>
    </rPh>
    <rPh sb="20" eb="23">
      <t>ゲカケイ</t>
    </rPh>
    <rPh sb="23" eb="26">
      <t>センモンイ</t>
    </rPh>
    <rPh sb="32" eb="35">
      <t>シンゾウビョウ</t>
    </rPh>
    <rPh sb="36" eb="39">
      <t>ノウソッチュウ</t>
    </rPh>
    <rPh sb="39" eb="40">
      <t>トウ</t>
    </rPh>
    <rPh sb="41" eb="44">
      <t>ゲカケイ</t>
    </rPh>
    <rPh sb="44" eb="47">
      <t>センモンイ</t>
    </rPh>
    <rPh sb="50" eb="52">
      <t>サイケイ</t>
    </rPh>
    <rPh sb="54" eb="56">
      <t>バアイ</t>
    </rPh>
    <rPh sb="57" eb="60">
      <t>シンリョウカ</t>
    </rPh>
    <rPh sb="61" eb="64">
      <t>ショクインスウ</t>
    </rPh>
    <rPh sb="65" eb="67">
      <t>ウチワケ</t>
    </rPh>
    <rPh sb="67" eb="68">
      <t>トモ</t>
    </rPh>
    <rPh sb="74" eb="76">
      <t>キサイ</t>
    </rPh>
    <phoneticPr fontId="2"/>
  </si>
  <si>
    <t>基準額の根拠</t>
    <rPh sb="0" eb="3">
      <t>キジュンガク</t>
    </rPh>
    <rPh sb="4" eb="6">
      <t>コンキョ</t>
    </rPh>
    <phoneticPr fontId="2"/>
  </si>
  <si>
    <t>２．医療外収益</t>
    <rPh sb="2" eb="4">
      <t>イリョウ</t>
    </rPh>
    <rPh sb="4" eb="5">
      <t>ガイ</t>
    </rPh>
    <rPh sb="5" eb="7">
      <t>シュウエキ</t>
    </rPh>
    <phoneticPr fontId="2"/>
  </si>
  <si>
    <t>円</t>
    <rPh sb="0" eb="1">
      <t>エン</t>
    </rPh>
    <phoneticPr fontId="2"/>
  </si>
  <si>
    <t>総事業費</t>
    <rPh sb="0" eb="1">
      <t>ソウ</t>
    </rPh>
    <rPh sb="1" eb="4">
      <t>ジギョウヒ</t>
    </rPh>
    <phoneticPr fontId="2"/>
  </si>
  <si>
    <t>収納済額</t>
    <rPh sb="0" eb="2">
      <t>シュウノウ</t>
    </rPh>
    <rPh sb="2" eb="3">
      <t>ズ</t>
    </rPh>
    <rPh sb="3" eb="4">
      <t>ガク</t>
    </rPh>
    <phoneticPr fontId="2"/>
  </si>
  <si>
    <t>未収金額</t>
    <rPh sb="0" eb="3">
      <t>ミシュウキン</t>
    </rPh>
    <rPh sb="3" eb="4">
      <t>ガク</t>
    </rPh>
    <phoneticPr fontId="2"/>
  </si>
  <si>
    <t>基準額</t>
    <rPh sb="0" eb="3">
      <t>キジュンガク</t>
    </rPh>
    <phoneticPr fontId="2"/>
  </si>
  <si>
    <t>督促回数</t>
    <phoneticPr fontId="2"/>
  </si>
  <si>
    <t>基　　　　　　　本</t>
    <rPh sb="0" eb="1">
      <t>モト</t>
    </rPh>
    <rPh sb="8" eb="9">
      <t>ホン</t>
    </rPh>
    <phoneticPr fontId="2"/>
  </si>
  <si>
    <t>様式4-1</t>
    <rPh sb="0" eb="2">
      <t>ヨウシキ</t>
    </rPh>
    <phoneticPr fontId="2"/>
  </si>
  <si>
    <t>様式4-2</t>
    <rPh sb="0" eb="2">
      <t>ヨウシキ</t>
    </rPh>
    <phoneticPr fontId="2"/>
  </si>
  <si>
    <t>様式4-3</t>
    <rPh sb="0" eb="2">
      <t>ヨウシキ</t>
    </rPh>
    <phoneticPr fontId="2"/>
  </si>
  <si>
    <t>事業者名</t>
    <rPh sb="0" eb="4">
      <t>ジギョウシャメイ</t>
    </rPh>
    <phoneticPr fontId="2"/>
  </si>
  <si>
    <t>　　　年　　　月　　　日</t>
    <rPh sb="3" eb="4">
      <t>ネン</t>
    </rPh>
    <rPh sb="7" eb="8">
      <t>ツキ</t>
    </rPh>
    <rPh sb="11" eb="12">
      <t>ニチ</t>
    </rPh>
    <phoneticPr fontId="2"/>
  </si>
  <si>
    <t>救命救急センター運営事業所要額明細書</t>
    <rPh sb="0" eb="2">
      <t>キュウメイ</t>
    </rPh>
    <rPh sb="2" eb="4">
      <t>キュウキュウ</t>
    </rPh>
    <rPh sb="8" eb="10">
      <t>ウンエイ</t>
    </rPh>
    <rPh sb="10" eb="12">
      <t>ジギョウ</t>
    </rPh>
    <rPh sb="12" eb="15">
      <t>ショヨウガク</t>
    </rPh>
    <rPh sb="15" eb="18">
      <t>メイサイショ</t>
    </rPh>
    <phoneticPr fontId="2"/>
  </si>
  <si>
    <t>収入額（円）</t>
    <rPh sb="0" eb="1">
      <t>オサム</t>
    </rPh>
    <rPh sb="1" eb="2">
      <t>イリ</t>
    </rPh>
    <rPh sb="2" eb="3">
      <t>ガク</t>
    </rPh>
    <rPh sb="4" eb="5">
      <t>エン</t>
    </rPh>
    <phoneticPr fontId="2"/>
  </si>
  <si>
    <t>救命救急センター運営事業概要</t>
    <rPh sb="0" eb="2">
      <t>キュウメイ</t>
    </rPh>
    <rPh sb="2" eb="4">
      <t>キュウキュウ</t>
    </rPh>
    <rPh sb="8" eb="10">
      <t>ウンエイ</t>
    </rPh>
    <rPh sb="10" eb="12">
      <t>ジギョウ</t>
    </rPh>
    <rPh sb="12" eb="14">
      <t>ガイヨウ</t>
    </rPh>
    <phoneticPr fontId="2"/>
  </si>
  <si>
    <t>在日外国人にかかる前年度の未収金所要額明細書</t>
    <rPh sb="0" eb="2">
      <t>ザイニチ</t>
    </rPh>
    <rPh sb="2" eb="5">
      <t>ガイコクジン</t>
    </rPh>
    <rPh sb="9" eb="12">
      <t>ゼンネンド</t>
    </rPh>
    <rPh sb="13" eb="16">
      <t>ミシュウキン</t>
    </rPh>
    <rPh sb="16" eb="19">
      <t>ショヨウガク</t>
    </rPh>
    <rPh sb="19" eb="22">
      <t>メイサイショ</t>
    </rPh>
    <phoneticPr fontId="2"/>
  </si>
  <si>
    <t>合計</t>
    <rPh sb="0" eb="1">
      <t>ゴウ</t>
    </rPh>
    <rPh sb="1" eb="2">
      <t>ケイ</t>
    </rPh>
    <phoneticPr fontId="2"/>
  </si>
  <si>
    <t>患者名
（匿名）</t>
    <rPh sb="0" eb="2">
      <t>カンジャ</t>
    </rPh>
    <rPh sb="2" eb="3">
      <t>メイ</t>
    </rPh>
    <rPh sb="5" eb="7">
      <t>トクメイ</t>
    </rPh>
    <phoneticPr fontId="2"/>
  </si>
  <si>
    <t>～</t>
  </si>
  <si>
    <t>◯◯センター</t>
    <phoneticPr fontId="2"/>
  </si>
  <si>
    <t>a</t>
    <phoneticPr fontId="2"/>
  </si>
  <si>
    <t>b</t>
    <phoneticPr fontId="2"/>
  </si>
  <si>
    <t>c</t>
    <phoneticPr fontId="2"/>
  </si>
  <si>
    <t>入院期間</t>
    <rPh sb="0" eb="1">
      <t>イリ</t>
    </rPh>
    <rPh sb="1" eb="2">
      <t>イン</t>
    </rPh>
    <rPh sb="2" eb="3">
      <t>キ</t>
    </rPh>
    <rPh sb="3" eb="4">
      <t>アイダ</t>
    </rPh>
    <phoneticPr fontId="2"/>
  </si>
  <si>
    <t>６．「未収金」とは、救命救急センターが患者又は患者の保証人に対し、最低四半期に１回の督促（患者又は患者の保証人が死亡している場合等を除く。）をしても回収できないものであって、前年度に未収金として処理したものをいう。</t>
    <rPh sb="3" eb="6">
      <t>ミシュウキン</t>
    </rPh>
    <rPh sb="10" eb="12">
      <t>キュウメイ</t>
    </rPh>
    <rPh sb="12" eb="14">
      <t>キュウキュウ</t>
    </rPh>
    <rPh sb="19" eb="21">
      <t>カンジャ</t>
    </rPh>
    <rPh sb="21" eb="22">
      <t>マタ</t>
    </rPh>
    <rPh sb="23" eb="25">
      <t>カンジャ</t>
    </rPh>
    <rPh sb="26" eb="29">
      <t>ホショウニン</t>
    </rPh>
    <rPh sb="30" eb="31">
      <t>タイ</t>
    </rPh>
    <rPh sb="33" eb="35">
      <t>サイテイ</t>
    </rPh>
    <rPh sb="35" eb="38">
      <t>シハンキ</t>
    </rPh>
    <rPh sb="40" eb="41">
      <t>カイ</t>
    </rPh>
    <rPh sb="42" eb="44">
      <t>トクソク</t>
    </rPh>
    <rPh sb="45" eb="47">
      <t>カンジャ</t>
    </rPh>
    <rPh sb="47" eb="48">
      <t>マタ</t>
    </rPh>
    <rPh sb="49" eb="51">
      <t>カンジャ</t>
    </rPh>
    <rPh sb="52" eb="55">
      <t>ホショウニン</t>
    </rPh>
    <rPh sb="56" eb="58">
      <t>シボウ</t>
    </rPh>
    <rPh sb="62" eb="64">
      <t>バアイ</t>
    </rPh>
    <rPh sb="64" eb="65">
      <t>トウ</t>
    </rPh>
    <rPh sb="66" eb="67">
      <t>ノゾ</t>
    </rPh>
    <rPh sb="74" eb="76">
      <t>カイシュウ</t>
    </rPh>
    <phoneticPr fontId="2"/>
  </si>
  <si>
    <t>１．対象となる外国人は、我が国の公的医療保険制度に加入していない者をいう。ただし、治療目的で入国した者は原則として対象としない。</t>
    <rPh sb="2" eb="4">
      <t>タイショウ</t>
    </rPh>
    <rPh sb="7" eb="9">
      <t>ガイコク</t>
    </rPh>
    <rPh sb="9" eb="10">
      <t>ジン</t>
    </rPh>
    <rPh sb="12" eb="13">
      <t>ワ</t>
    </rPh>
    <rPh sb="14" eb="15">
      <t>クニ</t>
    </rPh>
    <rPh sb="16" eb="18">
      <t>コウテキ</t>
    </rPh>
    <rPh sb="18" eb="20">
      <t>イリョウ</t>
    </rPh>
    <rPh sb="20" eb="22">
      <t>ホケン</t>
    </rPh>
    <rPh sb="22" eb="24">
      <t>セイド</t>
    </rPh>
    <rPh sb="25" eb="27">
      <t>カニュウ</t>
    </rPh>
    <rPh sb="32" eb="33">
      <t>モノ</t>
    </rPh>
    <rPh sb="41" eb="43">
      <t>チリョウ</t>
    </rPh>
    <rPh sb="43" eb="45">
      <t>モクテキ</t>
    </rPh>
    <rPh sb="46" eb="48">
      <t>ニュウコク</t>
    </rPh>
    <rPh sb="50" eb="51">
      <t>モノ</t>
    </rPh>
    <rPh sb="52" eb="54">
      <t>ゲンソク</t>
    </rPh>
    <rPh sb="57" eb="59">
      <t>タイショウ</t>
    </rPh>
    <phoneticPr fontId="2"/>
  </si>
  <si>
    <t>２．「患者名」欄は、匿名で記入すること</t>
    <rPh sb="3" eb="5">
      <t>カンジャ</t>
    </rPh>
    <rPh sb="5" eb="6">
      <t>メイ</t>
    </rPh>
    <rPh sb="7" eb="8">
      <t>ラン</t>
    </rPh>
    <rPh sb="10" eb="12">
      <t>トクメイ</t>
    </rPh>
    <rPh sb="13" eb="15">
      <t>キニュウ</t>
    </rPh>
    <phoneticPr fontId="2"/>
  </si>
  <si>
    <t>３．「入院期間」欄は、患者ごとに月単位で記入すること</t>
    <rPh sb="3" eb="5">
      <t>ニュウイン</t>
    </rPh>
    <rPh sb="5" eb="7">
      <t>キカン</t>
    </rPh>
    <rPh sb="8" eb="9">
      <t>ラン</t>
    </rPh>
    <rPh sb="11" eb="13">
      <t>カンジャ</t>
    </rPh>
    <rPh sb="17" eb="19">
      <t>タンイ</t>
    </rPh>
    <rPh sb="20" eb="22">
      <t>キニュウ</t>
    </rPh>
    <phoneticPr fontId="2"/>
  </si>
  <si>
    <t>４．「総事業費」欄は、患者の入院期間にかかった診療報酬月額を記入すること</t>
    <rPh sb="3" eb="4">
      <t>ソウ</t>
    </rPh>
    <rPh sb="4" eb="7">
      <t>ジギョウヒ</t>
    </rPh>
    <rPh sb="8" eb="9">
      <t>ラン</t>
    </rPh>
    <rPh sb="11" eb="13">
      <t>カンジャ</t>
    </rPh>
    <rPh sb="14" eb="16">
      <t>ニュウイン</t>
    </rPh>
    <rPh sb="16" eb="18">
      <t>キカン</t>
    </rPh>
    <rPh sb="23" eb="25">
      <t>シンリョウ</t>
    </rPh>
    <rPh sb="25" eb="27">
      <t>ホウシュウ</t>
    </rPh>
    <rPh sb="27" eb="28">
      <t>ゲツ</t>
    </rPh>
    <rPh sb="28" eb="29">
      <t>ガク</t>
    </rPh>
    <rPh sb="30" eb="32">
      <t>キニュウ</t>
    </rPh>
    <phoneticPr fontId="2"/>
  </si>
  <si>
    <t>運営開始年月日</t>
    <rPh sb="0" eb="2">
      <t>ウンエイ</t>
    </rPh>
    <rPh sb="2" eb="4">
      <t>カイシ</t>
    </rPh>
    <rPh sb="4" eb="7">
      <t>ネンガッピ</t>
    </rPh>
    <phoneticPr fontId="2"/>
  </si>
  <si>
    <t>支出額（円）</t>
    <rPh sb="0" eb="1">
      <t>ササ</t>
    </rPh>
    <rPh sb="1" eb="2">
      <t>デ</t>
    </rPh>
    <rPh sb="2" eb="3">
      <t>ガク</t>
    </rPh>
    <rPh sb="4" eb="5">
      <t>エン</t>
    </rPh>
    <phoneticPr fontId="2"/>
  </si>
  <si>
    <t>５．「収納済額」欄は、総事業費のうち前年度の督促等により収納した額を記入すること</t>
    <rPh sb="3" eb="5">
      <t>シュウノウ</t>
    </rPh>
    <rPh sb="5" eb="6">
      <t>ス</t>
    </rPh>
    <rPh sb="6" eb="7">
      <t>ガク</t>
    </rPh>
    <rPh sb="8" eb="9">
      <t>ラン</t>
    </rPh>
    <rPh sb="11" eb="12">
      <t>ソウ</t>
    </rPh>
    <rPh sb="12" eb="15">
      <t>ジギョウヒ</t>
    </rPh>
    <rPh sb="18" eb="21">
      <t>ゼンネンド</t>
    </rPh>
    <rPh sb="22" eb="24">
      <t>トクソク</t>
    </rPh>
    <rPh sb="24" eb="25">
      <t>トウ</t>
    </rPh>
    <rPh sb="28" eb="30">
      <t>シュウノウ</t>
    </rPh>
    <rPh sb="32" eb="33">
      <t>ガク</t>
    </rPh>
    <rPh sb="34" eb="36">
      <t>キニュウ</t>
    </rPh>
    <phoneticPr fontId="2"/>
  </si>
  <si>
    <t>（単位：円）</t>
    <rPh sb="1" eb="3">
      <t>タンイ</t>
    </rPh>
    <rPh sb="4" eb="5">
      <t>エン</t>
    </rPh>
    <phoneticPr fontId="2"/>
  </si>
  <si>
    <t>申請年度</t>
    <rPh sb="0" eb="2">
      <t>シンセイ</t>
    </rPh>
    <rPh sb="2" eb="4">
      <t>ネンド</t>
    </rPh>
    <phoneticPr fontId="2"/>
  </si>
  <si>
    <t>施設の収支状況</t>
    <rPh sb="0" eb="2">
      <t>シセツ</t>
    </rPh>
    <rPh sb="3" eb="5">
      <t>シュウシ</t>
    </rPh>
    <rPh sb="5" eb="7">
      <t>ジョウキョウ</t>
    </rPh>
    <phoneticPr fontId="2"/>
  </si>
  <si>
    <t>救命救急センター運営事業の補助額を除いた収支差</t>
    <rPh sb="0" eb="2">
      <t>キュウメイ</t>
    </rPh>
    <rPh sb="2" eb="4">
      <t>キュウキュウ</t>
    </rPh>
    <rPh sb="8" eb="10">
      <t>ウンエイ</t>
    </rPh>
    <rPh sb="10" eb="12">
      <t>ジギョウ</t>
    </rPh>
    <rPh sb="13" eb="15">
      <t>ホジョ</t>
    </rPh>
    <rPh sb="15" eb="16">
      <t>ガク</t>
    </rPh>
    <rPh sb="17" eb="18">
      <t>ノゾ</t>
    </rPh>
    <rPh sb="20" eb="22">
      <t>シュウシ</t>
    </rPh>
    <rPh sb="22" eb="23">
      <t>サ</t>
    </rPh>
    <phoneticPr fontId="2"/>
  </si>
  <si>
    <t>２．「算出内訳」欄は、詳細に記入すること。</t>
    <rPh sb="3" eb="5">
      <t>サンシュツ</t>
    </rPh>
    <rPh sb="5" eb="7">
      <t>ウチワケ</t>
    </rPh>
    <rPh sb="8" eb="9">
      <t>ラン</t>
    </rPh>
    <rPh sb="11" eb="13">
      <t>ショウサイ</t>
    </rPh>
    <rPh sb="14" eb="16">
      <t>キニュウ</t>
    </rPh>
    <phoneticPr fontId="2"/>
  </si>
  <si>
    <t>３．他の事業（ドクターヘリ導入促進事業等）の補助を受ける場合、その分については支出予定額に含めないこと。</t>
    <rPh sb="13" eb="15">
      <t>ドウニュウ</t>
    </rPh>
    <rPh sb="15" eb="17">
      <t>ソクシン</t>
    </rPh>
    <rPh sb="17" eb="19">
      <t>ジギョウ</t>
    </rPh>
    <rPh sb="19" eb="20">
      <t>トウ</t>
    </rPh>
    <phoneticPr fontId="2"/>
  </si>
  <si>
    <t>（１）支出額</t>
    <rPh sb="3" eb="5">
      <t>シシュツ</t>
    </rPh>
    <phoneticPr fontId="2"/>
  </si>
  <si>
    <t>（２）収入額</t>
    <rPh sb="3" eb="5">
      <t>シュウニュウ</t>
    </rPh>
    <phoneticPr fontId="2"/>
  </si>
  <si>
    <t>４．支出額・収入額については、平成１１年９月３０日指第６８号「医療施設運営費等補助金（救命救急センター運営事業）に係る事務処理について」（指導課長通知）により算出すること。</t>
    <rPh sb="2" eb="4">
      <t>シシュツ</t>
    </rPh>
    <rPh sb="6" eb="8">
      <t>シュウニュウ</t>
    </rPh>
    <rPh sb="15" eb="17">
      <t>ヘイセイ</t>
    </rPh>
    <rPh sb="19" eb="20">
      <t>ネン</t>
    </rPh>
    <rPh sb="21" eb="22">
      <t>ツキ</t>
    </rPh>
    <rPh sb="24" eb="25">
      <t>ニチ</t>
    </rPh>
    <rPh sb="25" eb="26">
      <t>ユビ</t>
    </rPh>
    <rPh sb="26" eb="27">
      <t>ダイ</t>
    </rPh>
    <rPh sb="29" eb="30">
      <t>ゴウ</t>
    </rPh>
    <rPh sb="31" eb="33">
      <t>イリョウ</t>
    </rPh>
    <rPh sb="33" eb="35">
      <t>シセツ</t>
    </rPh>
    <rPh sb="35" eb="38">
      <t>ウンエイヒ</t>
    </rPh>
    <rPh sb="38" eb="39">
      <t>トウ</t>
    </rPh>
    <rPh sb="39" eb="42">
      <t>ホジョキン</t>
    </rPh>
    <rPh sb="43" eb="45">
      <t>キュウメイ</t>
    </rPh>
    <rPh sb="45" eb="47">
      <t>キュウキュウ</t>
    </rPh>
    <rPh sb="51" eb="53">
      <t>ウンエイ</t>
    </rPh>
    <rPh sb="53" eb="55">
      <t>ジギョウ</t>
    </rPh>
    <rPh sb="57" eb="58">
      <t>カカ</t>
    </rPh>
    <rPh sb="59" eb="61">
      <t>ジム</t>
    </rPh>
    <rPh sb="61" eb="63">
      <t>ショリ</t>
    </rPh>
    <rPh sb="69" eb="71">
      <t>シドウ</t>
    </rPh>
    <rPh sb="71" eb="73">
      <t>カチョウ</t>
    </rPh>
    <rPh sb="73" eb="75">
      <t>ツウチ</t>
    </rPh>
    <rPh sb="79" eb="81">
      <t>サンシュツ</t>
    </rPh>
    <phoneticPr fontId="2"/>
  </si>
  <si>
    <t>１．当該年度の支出額を記入すること</t>
    <rPh sb="2" eb="4">
      <t>トウガイ</t>
    </rPh>
    <rPh sb="4" eb="6">
      <t>ネンド</t>
    </rPh>
    <rPh sb="7" eb="9">
      <t>シシュツ</t>
    </rPh>
    <rPh sb="9" eb="10">
      <t>ガク</t>
    </rPh>
    <rPh sb="11" eb="13">
      <t>キニュウ</t>
    </rPh>
    <phoneticPr fontId="2"/>
  </si>
  <si>
    <t>病院職員
総数（人）</t>
    <rPh sb="0" eb="2">
      <t>ビョウイン</t>
    </rPh>
    <rPh sb="2" eb="4">
      <t>ショクイン</t>
    </rPh>
    <rPh sb="5" eb="7">
      <t>ソウスウ</t>
    </rPh>
    <rPh sb="8" eb="9">
      <t>ニン</t>
    </rPh>
    <phoneticPr fontId="2"/>
  </si>
  <si>
    <t>総事業費（対象外経費を含む）</t>
    <rPh sb="0" eb="4">
      <t>ソウジギョウヒ</t>
    </rPh>
    <rPh sb="5" eb="8">
      <t>タイショウガイ</t>
    </rPh>
    <rPh sb="8" eb="10">
      <t>ケイヒ</t>
    </rPh>
    <rPh sb="11" eb="12">
      <t>フク</t>
    </rPh>
    <phoneticPr fontId="2"/>
  </si>
  <si>
    <t>対 象 経 費 合 計</t>
    <rPh sb="0" eb="1">
      <t>タイ</t>
    </rPh>
    <rPh sb="2" eb="3">
      <t>ゾウ</t>
    </rPh>
    <rPh sb="4" eb="5">
      <t>ヘ</t>
    </rPh>
    <rPh sb="6" eb="7">
      <t>ヒ</t>
    </rPh>
    <rPh sb="8" eb="9">
      <t>ゴウ</t>
    </rPh>
    <rPh sb="10" eb="11">
      <t>ケイ</t>
    </rPh>
    <phoneticPr fontId="2"/>
  </si>
  <si>
    <t>給与費</t>
  </si>
  <si>
    <t>　職員基本給</t>
  </si>
  <si>
    <t>　職員諸手当</t>
  </si>
  <si>
    <t>　非常勤職員手当</t>
  </si>
  <si>
    <t>　社会保険料</t>
  </si>
  <si>
    <t>旅費</t>
  </si>
  <si>
    <t>備品費(図書)</t>
  </si>
  <si>
    <t>消耗品費</t>
  </si>
  <si>
    <t>材料費</t>
  </si>
  <si>
    <t>　医薬品費</t>
  </si>
  <si>
    <t>　診療材料費</t>
  </si>
  <si>
    <t>　医療消耗器具備品費</t>
  </si>
  <si>
    <t>　給食材料費</t>
  </si>
  <si>
    <t>被服費</t>
  </si>
  <si>
    <t>印刷製本費</t>
  </si>
  <si>
    <t>通信運搬費</t>
  </si>
  <si>
    <t>光熱水料</t>
  </si>
  <si>
    <t>損料及び借料</t>
  </si>
  <si>
    <t>会議費</t>
  </si>
  <si>
    <t>保険料</t>
  </si>
  <si>
    <t>雑役務費</t>
  </si>
  <si>
    <t>燃料費</t>
  </si>
  <si>
    <t>委託費</t>
  </si>
  <si>
    <t>租税公課</t>
  </si>
  <si>
    <t>　自動車税</t>
  </si>
  <si>
    <t>　自動車重量税</t>
  </si>
  <si>
    <t>研究研修費</t>
  </si>
  <si>
    <t>減価償却費</t>
  </si>
  <si>
    <t>資産減耗費</t>
  </si>
  <si>
    <t>病床数（救命救急センター）</t>
    <rPh sb="0" eb="3">
      <t>ビョウショウスウ</t>
    </rPh>
    <phoneticPr fontId="2"/>
  </si>
  <si>
    <t>※内訳省略</t>
    <rPh sb="1" eb="3">
      <t>ウチワケ</t>
    </rPh>
    <rPh sb="3" eb="5">
      <t>ショウリャク</t>
    </rPh>
    <phoneticPr fontId="2"/>
  </si>
  <si>
    <t>救命救急センター基準額算出根拠</t>
    <rPh sb="0" eb="2">
      <t>キュウメイ</t>
    </rPh>
    <rPh sb="2" eb="4">
      <t>キュウキュウ</t>
    </rPh>
    <rPh sb="8" eb="10">
      <t>キジュン</t>
    </rPh>
    <rPh sb="10" eb="11">
      <t>ガク</t>
    </rPh>
    <rPh sb="11" eb="13">
      <t>サンシュツ</t>
    </rPh>
    <rPh sb="13" eb="15">
      <t>コンキョ</t>
    </rPh>
    <phoneticPr fontId="12"/>
  </si>
  <si>
    <t>30床以上</t>
    <rPh sb="2" eb="3">
      <t>ユカ</t>
    </rPh>
    <rPh sb="3" eb="5">
      <t>イジョウ</t>
    </rPh>
    <phoneticPr fontId="13"/>
  </si>
  <si>
    <t>30床未満分</t>
    <rPh sb="2" eb="3">
      <t>ユカ</t>
    </rPh>
    <rPh sb="3" eb="5">
      <t>ミマン</t>
    </rPh>
    <rPh sb="5" eb="6">
      <t>ブン</t>
    </rPh>
    <phoneticPr fontId="13"/>
  </si>
  <si>
    <t>20床</t>
    <rPh sb="2" eb="3">
      <t>ユカ</t>
    </rPh>
    <phoneticPr fontId="13"/>
  </si>
  <si>
    <t>20床未満分</t>
    <rPh sb="2" eb="3">
      <t>ユカ</t>
    </rPh>
    <rPh sb="3" eb="5">
      <t>ミマン</t>
    </rPh>
    <rPh sb="5" eb="6">
      <t>ブン</t>
    </rPh>
    <phoneticPr fontId="13"/>
  </si>
  <si>
    <t>10床
（地域救命）</t>
    <rPh sb="2" eb="3">
      <t>ユカ</t>
    </rPh>
    <rPh sb="5" eb="7">
      <t>チイキ</t>
    </rPh>
    <rPh sb="7" eb="9">
      <t>キュウメイ</t>
    </rPh>
    <phoneticPr fontId="11"/>
  </si>
  <si>
    <t>11床～19床
（地域救命）</t>
    <rPh sb="2" eb="3">
      <t>ユカ</t>
    </rPh>
    <rPh sb="6" eb="7">
      <t>ユカ</t>
    </rPh>
    <rPh sb="9" eb="11">
      <t>チイキ</t>
    </rPh>
    <rPh sb="11" eb="13">
      <t>キュウメイ</t>
    </rPh>
    <phoneticPr fontId="11"/>
  </si>
  <si>
    <t>施設名</t>
    <rPh sb="0" eb="2">
      <t>シセツ</t>
    </rPh>
    <rPh sb="2" eb="3">
      <t>メイ</t>
    </rPh>
    <phoneticPr fontId="12"/>
  </si>
  <si>
    <t>種別</t>
    <rPh sb="0" eb="2">
      <t>シュベツ</t>
    </rPh>
    <phoneticPr fontId="12"/>
  </si>
  <si>
    <t>病床数</t>
    <rPh sb="0" eb="3">
      <t>ビョウショウスウ</t>
    </rPh>
    <phoneticPr fontId="12"/>
  </si>
  <si>
    <t>運営
月数</t>
    <rPh sb="0" eb="2">
      <t>ウンエイ</t>
    </rPh>
    <rPh sb="3" eb="5">
      <t>ゲッスウ</t>
    </rPh>
    <phoneticPr fontId="12"/>
  </si>
  <si>
    <t>ドクターカー
（月数）</t>
    <phoneticPr fontId="12"/>
  </si>
  <si>
    <t>心臓病
（月数）</t>
    <rPh sb="0" eb="3">
      <t>シンゾウビョウ</t>
    </rPh>
    <phoneticPr fontId="13"/>
  </si>
  <si>
    <t>脳卒中
（月数）</t>
    <rPh sb="0" eb="3">
      <t>ノウソッチュウ</t>
    </rPh>
    <phoneticPr fontId="13"/>
  </si>
  <si>
    <t>小児救急
（月数）</t>
    <rPh sb="0" eb="2">
      <t>ショウニ</t>
    </rPh>
    <rPh sb="2" eb="4">
      <t>キュウキュウ</t>
    </rPh>
    <phoneticPr fontId="13"/>
  </si>
  <si>
    <t>重傷外傷
（月数）</t>
    <rPh sb="0" eb="2">
      <t>ジュウショウ</t>
    </rPh>
    <rPh sb="2" eb="4">
      <t>ガイショウ</t>
    </rPh>
    <phoneticPr fontId="13"/>
  </si>
  <si>
    <t>黒字の場合</t>
    <rPh sb="0" eb="2">
      <t>クロジ</t>
    </rPh>
    <rPh sb="3" eb="5">
      <t>バアイ</t>
    </rPh>
    <phoneticPr fontId="12"/>
  </si>
  <si>
    <t>救命救急センター</t>
  </si>
  <si>
    <r>
      <rPr>
        <b/>
        <sz val="11"/>
        <color rgb="FFFF0000"/>
        <rFont val="ＭＳ Ｐゴシック"/>
        <family val="3"/>
        <charset val="128"/>
      </rPr>
      <t>赤字</t>
    </r>
    <r>
      <rPr>
        <sz val="11"/>
        <rFont val="ＭＳ Ｐゴシック"/>
        <family val="3"/>
        <charset val="128"/>
      </rPr>
      <t>の場合</t>
    </r>
    <rPh sb="0" eb="2">
      <t>アカジ</t>
    </rPh>
    <rPh sb="3" eb="5">
      <t>バアイ</t>
    </rPh>
    <phoneticPr fontId="12"/>
  </si>
  <si>
    <t>地域救命救急センター</t>
  </si>
  <si>
    <t>（記載例１）</t>
    <rPh sb="1" eb="4">
      <t>キサイレイ</t>
    </rPh>
    <phoneticPr fontId="2"/>
  </si>
  <si>
    <t>（記載例２）</t>
    <rPh sb="1" eb="4">
      <t>キサイレイ</t>
    </rPh>
    <phoneticPr fontId="2"/>
  </si>
  <si>
    <r>
      <t>未収金</t>
    </r>
    <r>
      <rPr>
        <sz val="10"/>
        <color theme="1"/>
        <rFont val="ＭＳ Ｐゴシック"/>
        <family val="3"/>
        <charset val="128"/>
        <scheme val="minor"/>
      </rPr>
      <t xml:space="preserve">（円）
</t>
    </r>
    <r>
      <rPr>
        <u/>
        <sz val="10"/>
        <color theme="1"/>
        <rFont val="ＭＳ Ｐゴシック"/>
        <family val="3"/>
        <charset val="128"/>
        <scheme val="minor"/>
      </rPr>
      <t>※20万円を超過した加算分のみ</t>
    </r>
    <rPh sb="0" eb="3">
      <t>ミシュウキン</t>
    </rPh>
    <rPh sb="4" eb="5">
      <t>エン</t>
    </rPh>
    <phoneticPr fontId="13"/>
  </si>
  <si>
    <t>当期純利益（損失）</t>
    <rPh sb="0" eb="2">
      <t>トウキ</t>
    </rPh>
    <rPh sb="2" eb="5">
      <t>ジュンリエキ</t>
    </rPh>
    <rPh sb="6" eb="8">
      <t>ソンシツ</t>
    </rPh>
    <phoneticPr fontId="2"/>
  </si>
  <si>
    <t>　当期純利益（損失）のうち、救命救急センター運営事業の補助額</t>
    <rPh sb="1" eb="3">
      <t>トウキ</t>
    </rPh>
    <rPh sb="3" eb="6">
      <t>ジュンリエキ</t>
    </rPh>
    <rPh sb="7" eb="9">
      <t>ソンシツ</t>
    </rPh>
    <rPh sb="14" eb="16">
      <t>キュウメイ</t>
    </rPh>
    <rPh sb="16" eb="18">
      <t>キュウキュウ</t>
    </rPh>
    <rPh sb="22" eb="24">
      <t>ウンエイ</t>
    </rPh>
    <rPh sb="24" eb="26">
      <t>ジギョウ</t>
    </rPh>
    <rPh sb="27" eb="29">
      <t>ホジョ</t>
    </rPh>
    <rPh sb="29" eb="30">
      <t>ガク</t>
    </rPh>
    <phoneticPr fontId="2"/>
  </si>
  <si>
    <t xml:space="preserve">      ５．「訪問看護予定日数」欄は、回数ではなく予定日数を計上し、診療予定日数の再掲で記入すること。</t>
  </si>
  <si>
    <t>　　　　へき地医療拠点病院等からの医師派遣による場合には、「派遣先の病院名及び日数」等を簡記すること。</t>
    <phoneticPr fontId="2"/>
  </si>
  <si>
    <t xml:space="preserve">      ４．「医師の確保状況」欄は、医師確保の現状又は、予定について「常勤医師〇人」、「非常勤医師〇人（週〇日〇〇病院より）」、</t>
    <phoneticPr fontId="2"/>
  </si>
  <si>
    <t xml:space="preserve">      ３．「診療予定日数」欄は、運営計画に基づく当該年度の診療予定延日数（０．５日単位）を記入すること。</t>
    <rPh sb="43" eb="44">
      <t>ニチ</t>
    </rPh>
    <rPh sb="44" eb="46">
      <t>タンイ</t>
    </rPh>
    <phoneticPr fontId="2"/>
  </si>
  <si>
    <t xml:space="preserve">      ２．「運営計画」欄は、「毎週〇曜日～〇曜日」、「毎週〇曜日」等、当該診療所の診療計画について記入すること。</t>
  </si>
  <si>
    <t>（注）１．「診療科名」及び「診療時間」欄は、標ぼう診療科名及び診療時間を記入すること。</t>
  </si>
  <si>
    <t>休日</t>
    <phoneticPr fontId="2"/>
  </si>
  <si>
    <t>平日</t>
    <phoneticPr fontId="2"/>
  </si>
  <si>
    <t>前年度における診療収入額</t>
    <phoneticPr fontId="2"/>
  </si>
  <si>
    <t>医師の確保状況</t>
    <phoneticPr fontId="2"/>
  </si>
  <si>
    <t>訪問看護日数
（予定）</t>
    <rPh sb="8" eb="10">
      <t>ヨテイ</t>
    </rPh>
    <phoneticPr fontId="2"/>
  </si>
  <si>
    <t>実診療
日数
（予定）</t>
    <rPh sb="0" eb="1">
      <t>ジツ</t>
    </rPh>
    <rPh sb="8" eb="10">
      <t>ヨテイ</t>
    </rPh>
    <phoneticPr fontId="2"/>
  </si>
  <si>
    <t>運営計画</t>
    <phoneticPr fontId="2"/>
  </si>
  <si>
    <t>診療時間</t>
    <phoneticPr fontId="2"/>
  </si>
  <si>
    <t>病床数
（床）</t>
    <rPh sb="5" eb="6">
      <t>ショウ</t>
    </rPh>
    <phoneticPr fontId="2"/>
  </si>
  <si>
    <t>診療科名</t>
    <phoneticPr fontId="2"/>
  </si>
  <si>
    <t>開設者</t>
    <phoneticPr fontId="2"/>
  </si>
  <si>
    <t xml:space="preserve"> 施設名</t>
    <phoneticPr fontId="2"/>
  </si>
  <si>
    <t>１．事業計画書</t>
    <phoneticPr fontId="12"/>
  </si>
  <si>
    <t>へき地診療所運営事業</t>
    <phoneticPr fontId="2"/>
  </si>
  <si>
    <t>別紙4-1</t>
    <phoneticPr fontId="12"/>
  </si>
  <si>
    <t>　４．（１）支出の「その他」欄は補助対象以外の経費を計上すること。</t>
    <rPh sb="6" eb="8">
      <t>シシュツ</t>
    </rPh>
    <phoneticPr fontId="2"/>
  </si>
  <si>
    <t>　　当該医師派遣に要する経費を「委託料」に記入し、その契約書の写しを添付すること。</t>
    <phoneticPr fontId="2"/>
  </si>
  <si>
    <t xml:space="preserve">  ３．へき地医療拠点病院等から医師派遣を受けて運営しているへき地診療所は、</t>
    <phoneticPr fontId="2"/>
  </si>
  <si>
    <t xml:space="preserve">  ２．「支出予定額」欄は、当該年度分の支出予定額を計上し、その算出基礎を具体的に明らかにすること。</t>
    <rPh sb="11" eb="12">
      <t>ラン</t>
    </rPh>
    <phoneticPr fontId="12"/>
  </si>
  <si>
    <t>　　として計上し、対象とする経費以外のときは、「その他」の経費に計上し、内訳は算出内訳欄に記入すること。</t>
    <rPh sb="39" eb="41">
      <t>サンシュツ</t>
    </rPh>
    <rPh sb="41" eb="43">
      <t>ウチワケ</t>
    </rPh>
    <phoneticPr fontId="2"/>
  </si>
  <si>
    <t xml:space="preserve">  １．「区分」欄は、該当の名称がない場合は、内容を検討し、補助対象と類似しているときは、具体的に〇〇費</t>
    <phoneticPr fontId="2"/>
  </si>
  <si>
    <t>（記入上の注意事項）</t>
  </si>
  <si>
    <t>合　　計</t>
    <rPh sb="0" eb="1">
      <t>ア</t>
    </rPh>
    <rPh sb="3" eb="4">
      <t>ケイ</t>
    </rPh>
    <phoneticPr fontId="2"/>
  </si>
  <si>
    <t>寄付金その他の収入</t>
    <rPh sb="0" eb="3">
      <t>キフキン</t>
    </rPh>
    <rPh sb="5" eb="6">
      <t>タ</t>
    </rPh>
    <rPh sb="7" eb="9">
      <t>シュウニュウ</t>
    </rPh>
    <phoneticPr fontId="2"/>
  </si>
  <si>
    <t>診療収入</t>
    <rPh sb="0" eb="2">
      <t>シンリョウ</t>
    </rPh>
    <rPh sb="2" eb="4">
      <t>シュウニュウ</t>
    </rPh>
    <phoneticPr fontId="2"/>
  </si>
  <si>
    <t>円</t>
    <rPh sb="0" eb="1">
      <t>エン</t>
    </rPh>
    <phoneticPr fontId="12"/>
  </si>
  <si>
    <t>算出内訳</t>
    <rPh sb="0" eb="2">
      <t>サンシュツ</t>
    </rPh>
    <rPh sb="2" eb="4">
      <t>ウチワケ</t>
    </rPh>
    <phoneticPr fontId="12"/>
  </si>
  <si>
    <t>収入見込額</t>
    <phoneticPr fontId="2"/>
  </si>
  <si>
    <t>区分</t>
    <rPh sb="0" eb="2">
      <t>クブン</t>
    </rPh>
    <phoneticPr fontId="2"/>
  </si>
  <si>
    <t>（２）収入</t>
    <rPh sb="3" eb="5">
      <t>シュウニュウ</t>
    </rPh>
    <phoneticPr fontId="2"/>
  </si>
  <si>
    <t>（その他）</t>
    <rPh sb="3" eb="4">
      <t>タ</t>
    </rPh>
    <phoneticPr fontId="2"/>
  </si>
  <si>
    <t>小　　計</t>
    <rPh sb="0" eb="1">
      <t>ショウ</t>
    </rPh>
    <rPh sb="3" eb="4">
      <t>ケイ</t>
    </rPh>
    <phoneticPr fontId="2"/>
  </si>
  <si>
    <t>雑役務費（修繕料等）</t>
    <rPh sb="0" eb="1">
      <t>ザツ</t>
    </rPh>
    <rPh sb="1" eb="3">
      <t>エキム</t>
    </rPh>
    <rPh sb="3" eb="4">
      <t>ヒ</t>
    </rPh>
    <rPh sb="5" eb="7">
      <t>シュウゼン</t>
    </rPh>
    <rPh sb="7" eb="9">
      <t>リョウトウ</t>
    </rPh>
    <phoneticPr fontId="2"/>
  </si>
  <si>
    <t>借料及び損料</t>
    <rPh sb="0" eb="2">
      <t>シャクリョウ</t>
    </rPh>
    <rPh sb="2" eb="3">
      <t>オヨ</t>
    </rPh>
    <rPh sb="4" eb="6">
      <t>ソンリョウ</t>
    </rPh>
    <phoneticPr fontId="2"/>
  </si>
  <si>
    <t>通信運搬費</t>
    <rPh sb="0" eb="2">
      <t>ツウシン</t>
    </rPh>
    <rPh sb="2" eb="5">
      <t>ウンパンヒ</t>
    </rPh>
    <phoneticPr fontId="12"/>
  </si>
  <si>
    <t>消耗品費</t>
    <rPh sb="0" eb="3">
      <t>ショウモウヒン</t>
    </rPh>
    <rPh sb="3" eb="4">
      <t>ヒ</t>
    </rPh>
    <phoneticPr fontId="12"/>
  </si>
  <si>
    <t>備品費（単価５０万円未満の庁用器具に限る。）</t>
    <rPh sb="0" eb="3">
      <t>ビヒンヒ</t>
    </rPh>
    <rPh sb="4" eb="6">
      <t>タンカ</t>
    </rPh>
    <rPh sb="8" eb="10">
      <t>マンエン</t>
    </rPh>
    <rPh sb="10" eb="12">
      <t>ミマン</t>
    </rPh>
    <rPh sb="13" eb="14">
      <t>チョウ</t>
    </rPh>
    <rPh sb="14" eb="15">
      <t>ヨウ</t>
    </rPh>
    <rPh sb="15" eb="17">
      <t>キグ</t>
    </rPh>
    <rPh sb="18" eb="19">
      <t>カギ</t>
    </rPh>
    <phoneticPr fontId="12"/>
  </si>
  <si>
    <t>（情報通信機器等経費）</t>
    <rPh sb="1" eb="3">
      <t>ジョウホウ</t>
    </rPh>
    <rPh sb="3" eb="5">
      <t>ツウシン</t>
    </rPh>
    <rPh sb="5" eb="7">
      <t>キキ</t>
    </rPh>
    <rPh sb="7" eb="8">
      <t>トウ</t>
    </rPh>
    <rPh sb="8" eb="10">
      <t>ケイヒ</t>
    </rPh>
    <phoneticPr fontId="2"/>
  </si>
  <si>
    <t>委託費（診療のための検査委託料）</t>
    <rPh sb="0" eb="3">
      <t>イタクヒ</t>
    </rPh>
    <rPh sb="4" eb="6">
      <t>シンリョウ</t>
    </rPh>
    <rPh sb="10" eb="12">
      <t>ケンサ</t>
    </rPh>
    <rPh sb="12" eb="14">
      <t>イタク</t>
    </rPh>
    <rPh sb="14" eb="15">
      <t>リョウ</t>
    </rPh>
    <phoneticPr fontId="2"/>
  </si>
  <si>
    <t>雑役務費（医療機器修繕料）</t>
    <rPh sb="0" eb="1">
      <t>ザツ</t>
    </rPh>
    <rPh sb="1" eb="3">
      <t>エキム</t>
    </rPh>
    <rPh sb="3" eb="4">
      <t>ヒ</t>
    </rPh>
    <rPh sb="5" eb="7">
      <t>イリョウ</t>
    </rPh>
    <rPh sb="7" eb="9">
      <t>キキ</t>
    </rPh>
    <rPh sb="9" eb="11">
      <t>シュウゼン</t>
    </rPh>
    <rPh sb="11" eb="12">
      <t>リョウ</t>
    </rPh>
    <phoneticPr fontId="2"/>
  </si>
  <si>
    <t>材料費（医薬品費、診療材料費）</t>
    <rPh sb="0" eb="3">
      <t>ザイリョウヒ</t>
    </rPh>
    <rPh sb="4" eb="7">
      <t>イヤクヒン</t>
    </rPh>
    <rPh sb="7" eb="8">
      <t>ヒ</t>
    </rPh>
    <rPh sb="9" eb="11">
      <t>シンリョウ</t>
    </rPh>
    <rPh sb="11" eb="14">
      <t>ザイリョウヒ</t>
    </rPh>
    <phoneticPr fontId="12"/>
  </si>
  <si>
    <t>備品費（単価５０万未満の医療用に限る。）</t>
    <rPh sb="0" eb="3">
      <t>ビヒンヒ</t>
    </rPh>
    <rPh sb="4" eb="6">
      <t>タンカ</t>
    </rPh>
    <rPh sb="8" eb="9">
      <t>マン</t>
    </rPh>
    <rPh sb="9" eb="11">
      <t>ミマン</t>
    </rPh>
    <rPh sb="12" eb="15">
      <t>イリョウヨウ</t>
    </rPh>
    <rPh sb="16" eb="17">
      <t>カギ</t>
    </rPh>
    <phoneticPr fontId="12"/>
  </si>
  <si>
    <t>（医療費）</t>
    <rPh sb="1" eb="4">
      <t>イリョウヒ</t>
    </rPh>
    <phoneticPr fontId="2"/>
  </si>
  <si>
    <t>材料費（医学研究用材料）</t>
    <rPh sb="0" eb="2">
      <t>ザイリョウ</t>
    </rPh>
    <rPh sb="2" eb="3">
      <t>ヒ</t>
    </rPh>
    <rPh sb="3" eb="4">
      <t>ショウヒ</t>
    </rPh>
    <rPh sb="4" eb="6">
      <t>イガク</t>
    </rPh>
    <rPh sb="6" eb="9">
      <t>ケンキュウヨウ</t>
    </rPh>
    <rPh sb="9" eb="11">
      <t>ザイリョウ</t>
    </rPh>
    <phoneticPr fontId="12"/>
  </si>
  <si>
    <t>備品費（医学用図書雑誌、単価５０万未満の研究用備品に限る）</t>
    <rPh sb="0" eb="3">
      <t>ビヒンヒ</t>
    </rPh>
    <rPh sb="4" eb="7">
      <t>イガクヨウ</t>
    </rPh>
    <rPh sb="7" eb="9">
      <t>トショ</t>
    </rPh>
    <rPh sb="9" eb="11">
      <t>ザッシ</t>
    </rPh>
    <rPh sb="12" eb="14">
      <t>タンカ</t>
    </rPh>
    <rPh sb="16" eb="17">
      <t>マン</t>
    </rPh>
    <rPh sb="17" eb="19">
      <t>ミマン</t>
    </rPh>
    <rPh sb="20" eb="23">
      <t>ケンキュウヨウ</t>
    </rPh>
    <rPh sb="23" eb="25">
      <t>ビヒン</t>
    </rPh>
    <rPh sb="26" eb="27">
      <t>カギ</t>
    </rPh>
    <phoneticPr fontId="2"/>
  </si>
  <si>
    <t>旅費（研究旅費、学会出席旅費及び調査研究旅費）</t>
    <rPh sb="0" eb="2">
      <t>リョヒ</t>
    </rPh>
    <rPh sb="3" eb="5">
      <t>ケンキュウ</t>
    </rPh>
    <rPh sb="5" eb="7">
      <t>リョヒ</t>
    </rPh>
    <rPh sb="8" eb="10">
      <t>ガッカイ</t>
    </rPh>
    <rPh sb="10" eb="12">
      <t>シュッセキ</t>
    </rPh>
    <rPh sb="12" eb="14">
      <t>リョヒ</t>
    </rPh>
    <rPh sb="14" eb="15">
      <t>オヨ</t>
    </rPh>
    <rPh sb="16" eb="18">
      <t>チョウサ</t>
    </rPh>
    <rPh sb="18" eb="20">
      <t>ケンキュウ</t>
    </rPh>
    <rPh sb="20" eb="22">
      <t>リョヒ</t>
    </rPh>
    <phoneticPr fontId="2"/>
  </si>
  <si>
    <t>（研究費）</t>
    <rPh sb="1" eb="4">
      <t>ケンキュウヒ</t>
    </rPh>
    <phoneticPr fontId="2"/>
  </si>
  <si>
    <t>委託費</t>
    <rPh sb="0" eb="3">
      <t>イタクヒ</t>
    </rPh>
    <phoneticPr fontId="2"/>
  </si>
  <si>
    <t>雑役務費（情報通信機器等経費に計上したものを除く。）</t>
    <rPh sb="0" eb="1">
      <t>ザツ</t>
    </rPh>
    <rPh sb="1" eb="3">
      <t>エキム</t>
    </rPh>
    <rPh sb="3" eb="4">
      <t>ヒ</t>
    </rPh>
    <rPh sb="5" eb="7">
      <t>ジョウホウ</t>
    </rPh>
    <rPh sb="7" eb="9">
      <t>ツウシン</t>
    </rPh>
    <rPh sb="9" eb="11">
      <t>キキ</t>
    </rPh>
    <rPh sb="11" eb="12">
      <t>トウ</t>
    </rPh>
    <rPh sb="12" eb="14">
      <t>ケイヒ</t>
    </rPh>
    <rPh sb="15" eb="17">
      <t>ケイジョウ</t>
    </rPh>
    <rPh sb="22" eb="23">
      <t>ノゾ</t>
    </rPh>
    <phoneticPr fontId="2"/>
  </si>
  <si>
    <t>　その他</t>
    <rPh sb="3" eb="4">
      <t>タ</t>
    </rPh>
    <phoneticPr fontId="2"/>
  </si>
  <si>
    <t>　用務員</t>
    <phoneticPr fontId="2"/>
  </si>
  <si>
    <t>　看護師</t>
    <rPh sb="1" eb="4">
      <t>カンゴシ</t>
    </rPh>
    <phoneticPr fontId="2"/>
  </si>
  <si>
    <t>　医師</t>
    <rPh sb="1" eb="3">
      <t>イシ</t>
    </rPh>
    <phoneticPr fontId="2"/>
  </si>
  <si>
    <t>社会保険料</t>
    <rPh sb="0" eb="2">
      <t>シャカイ</t>
    </rPh>
    <rPh sb="2" eb="5">
      <t>ホケンリョウ</t>
    </rPh>
    <phoneticPr fontId="2"/>
  </si>
  <si>
    <t>借料及び損料（情報通信機器等経費に計上したものを除く。）</t>
    <rPh sb="0" eb="2">
      <t>シャクリョウ</t>
    </rPh>
    <rPh sb="2" eb="3">
      <t>オヨ</t>
    </rPh>
    <rPh sb="4" eb="6">
      <t>ソンリョウ</t>
    </rPh>
    <rPh sb="7" eb="9">
      <t>ジョウホウ</t>
    </rPh>
    <rPh sb="9" eb="11">
      <t>ツウシン</t>
    </rPh>
    <rPh sb="11" eb="13">
      <t>キキ</t>
    </rPh>
    <rPh sb="13" eb="14">
      <t>トウ</t>
    </rPh>
    <rPh sb="14" eb="16">
      <t>ケイヒ</t>
    </rPh>
    <rPh sb="17" eb="19">
      <t>ケイジョウ</t>
    </rPh>
    <rPh sb="24" eb="25">
      <t>ノゾ</t>
    </rPh>
    <phoneticPr fontId="2"/>
  </si>
  <si>
    <t>光熱水料</t>
    <rPh sb="0" eb="2">
      <t>コウネツ</t>
    </rPh>
    <rPh sb="2" eb="4">
      <t>スイリョウ</t>
    </rPh>
    <phoneticPr fontId="12"/>
  </si>
  <si>
    <t>印刷製本費</t>
    <rPh sb="0" eb="2">
      <t>インサツ</t>
    </rPh>
    <rPh sb="2" eb="4">
      <t>セイホン</t>
    </rPh>
    <rPh sb="4" eb="5">
      <t>ヒ</t>
    </rPh>
    <phoneticPr fontId="12"/>
  </si>
  <si>
    <t>材料費</t>
    <rPh sb="0" eb="3">
      <t>ザイリョウヒ</t>
    </rPh>
    <phoneticPr fontId="12"/>
  </si>
  <si>
    <t>消耗品費（情報通信機器等経費に計上したものを除く。）</t>
    <rPh sb="0" eb="3">
      <t>ショウモウヒン</t>
    </rPh>
    <rPh sb="3" eb="4">
      <t>ヒ</t>
    </rPh>
    <rPh sb="5" eb="7">
      <t>ジョウホウ</t>
    </rPh>
    <rPh sb="7" eb="9">
      <t>ツウシン</t>
    </rPh>
    <rPh sb="9" eb="11">
      <t>キキ</t>
    </rPh>
    <rPh sb="11" eb="12">
      <t>トウ</t>
    </rPh>
    <rPh sb="12" eb="14">
      <t>ケイヒ</t>
    </rPh>
    <rPh sb="15" eb="17">
      <t>ケイジョウ</t>
    </rPh>
    <rPh sb="22" eb="23">
      <t>ノゾ</t>
    </rPh>
    <phoneticPr fontId="12"/>
  </si>
  <si>
    <t>備品費（単価５０万未満に限る。ただし、医療費及び情報通信機器等経費に計上したものを除く。）</t>
    <rPh sb="0" eb="3">
      <t>ビヒンヒ</t>
    </rPh>
    <rPh sb="4" eb="6">
      <t>タンカ</t>
    </rPh>
    <rPh sb="8" eb="9">
      <t>マン</t>
    </rPh>
    <rPh sb="9" eb="11">
      <t>ミマン</t>
    </rPh>
    <rPh sb="12" eb="13">
      <t>カギ</t>
    </rPh>
    <rPh sb="19" eb="21">
      <t>イリョウ</t>
    </rPh>
    <rPh sb="21" eb="22">
      <t>ヒ</t>
    </rPh>
    <rPh sb="22" eb="23">
      <t>オヨ</t>
    </rPh>
    <rPh sb="24" eb="26">
      <t>ジョウホウ</t>
    </rPh>
    <rPh sb="26" eb="28">
      <t>ツウシン</t>
    </rPh>
    <rPh sb="28" eb="30">
      <t>キキ</t>
    </rPh>
    <rPh sb="30" eb="31">
      <t>トウ</t>
    </rPh>
    <rPh sb="31" eb="33">
      <t>ケイヒ</t>
    </rPh>
    <rPh sb="34" eb="36">
      <t>ケイジョウ</t>
    </rPh>
    <rPh sb="41" eb="42">
      <t>ノゾ</t>
    </rPh>
    <phoneticPr fontId="12"/>
  </si>
  <si>
    <t>旅費（研究費に計上したものを除く。）</t>
    <rPh sb="0" eb="2">
      <t>リョヒ</t>
    </rPh>
    <rPh sb="3" eb="5">
      <t>ケンキュウ</t>
    </rPh>
    <rPh sb="5" eb="6">
      <t>ヒ</t>
    </rPh>
    <rPh sb="7" eb="9">
      <t>ケイジョウ</t>
    </rPh>
    <rPh sb="14" eb="15">
      <t>ノゾ</t>
    </rPh>
    <phoneticPr fontId="2"/>
  </si>
  <si>
    <t>報償費</t>
    <rPh sb="0" eb="3">
      <t>ホウショウヒ</t>
    </rPh>
    <phoneticPr fontId="2"/>
  </si>
  <si>
    <t>非常勤職員手当</t>
    <rPh sb="0" eb="3">
      <t>ヒジョウキン</t>
    </rPh>
    <rPh sb="3" eb="5">
      <t>ショクイン</t>
    </rPh>
    <rPh sb="5" eb="7">
      <t>テアテ</t>
    </rPh>
    <phoneticPr fontId="2"/>
  </si>
  <si>
    <t>職員諸手当</t>
    <rPh sb="0" eb="2">
      <t>ショクイン</t>
    </rPh>
    <rPh sb="2" eb="5">
      <t>ショテアテ</t>
    </rPh>
    <phoneticPr fontId="2"/>
  </si>
  <si>
    <t>職員基本給</t>
    <rPh sb="0" eb="2">
      <t>ショクイン</t>
    </rPh>
    <rPh sb="2" eb="5">
      <t>キホンキュウ</t>
    </rPh>
    <phoneticPr fontId="2"/>
  </si>
  <si>
    <t>（事務費）</t>
    <rPh sb="1" eb="3">
      <t>ジム</t>
    </rPh>
    <rPh sb="3" eb="4">
      <t>ヒ</t>
    </rPh>
    <phoneticPr fontId="2"/>
  </si>
  <si>
    <t>選定額</t>
    <rPh sb="0" eb="2">
      <t>センテイ</t>
    </rPh>
    <rPh sb="2" eb="3">
      <t>ガク</t>
    </rPh>
    <phoneticPr fontId="22"/>
  </si>
  <si>
    <t>基準額</t>
    <rPh sb="0" eb="3">
      <t>キジュンガク</t>
    </rPh>
    <phoneticPr fontId="22"/>
  </si>
  <si>
    <t>支出予定額</t>
    <rPh sb="0" eb="2">
      <t>シシュツ</t>
    </rPh>
    <rPh sb="2" eb="5">
      <t>ヨテイガク</t>
    </rPh>
    <phoneticPr fontId="2"/>
  </si>
  <si>
    <t>（１）支出</t>
    <rPh sb="3" eb="5">
      <t>シシュツ</t>
    </rPh>
    <phoneticPr fontId="2"/>
  </si>
  <si>
    <t>施設名：</t>
    <rPh sb="0" eb="2">
      <t>シセツ</t>
    </rPh>
    <rPh sb="2" eb="3">
      <t>メイ</t>
    </rPh>
    <rPh sb="3" eb="4">
      <t>ビョウメイ</t>
    </rPh>
    <phoneticPr fontId="2"/>
  </si>
  <si>
    <t>２．所要額明細書</t>
    <phoneticPr fontId="2"/>
  </si>
  <si>
    <t>別紙4-2</t>
    <rPh sb="0" eb="2">
      <t>ベッシ</t>
    </rPh>
    <phoneticPr fontId="12"/>
  </si>
  <si>
    <t>合計</t>
    <rPh sb="0" eb="2">
      <t>ゴウケイ</t>
    </rPh>
    <phoneticPr fontId="12"/>
  </si>
  <si>
    <t>　　297,430円×稼動月数</t>
    <phoneticPr fontId="12"/>
  </si>
  <si>
    <t>＝</t>
    <phoneticPr fontId="12"/>
  </si>
  <si>
    <t>×</t>
    <phoneticPr fontId="12"/>
  </si>
  <si>
    <t>(２）情報通信機器等</t>
    <phoneticPr fontId="12"/>
  </si>
  <si>
    <t>稼働月数</t>
    <rPh sb="0" eb="2">
      <t>カドウ</t>
    </rPh>
    <rPh sb="2" eb="4">
      <t>ツキスウ</t>
    </rPh>
    <phoneticPr fontId="12"/>
  </si>
  <si>
    <t>　　ただし、導入初年度にあっては45,450円を加算する。</t>
    <phoneticPr fontId="12"/>
  </si>
  <si>
    <t>　　37,290円×稼動月数</t>
    <phoneticPr fontId="12"/>
  </si>
  <si>
    <t>＋</t>
    <phoneticPr fontId="12"/>
  </si>
  <si>
    <t>(１）ファクシミリ</t>
  </si>
  <si>
    <t>導入年度</t>
    <rPh sb="0" eb="2">
      <t>ドウニュウ</t>
    </rPh>
    <rPh sb="2" eb="4">
      <t>ネンド</t>
    </rPh>
    <phoneticPr fontId="12"/>
  </si>
  <si>
    <t>１か所当たり次により算出された額</t>
    <phoneticPr fontId="12"/>
  </si>
  <si>
    <t>情報通信機器等経費</t>
    <phoneticPr fontId="12"/>
  </si>
  <si>
    <t>医療に要した実支出額</t>
  </si>
  <si>
    <t>医療費</t>
  </si>
  <si>
    <t>診療日数260日以上</t>
    <phoneticPr fontId="12"/>
  </si>
  <si>
    <t>診療日数130～259日</t>
    <phoneticPr fontId="12"/>
  </si>
  <si>
    <t>診療日数1～129日</t>
    <phoneticPr fontId="12"/>
  </si>
  <si>
    <t>診療日数</t>
    <rPh sb="0" eb="2">
      <t>シンリョウ</t>
    </rPh>
    <rPh sb="2" eb="4">
      <t>ニッスウ</t>
    </rPh>
    <phoneticPr fontId="12"/>
  </si>
  <si>
    <t>１か所当たり</t>
  </si>
  <si>
    <t>研究費</t>
  </si>
  <si>
    <t>（合計）</t>
    <rPh sb="1" eb="3">
      <t>ゴウケイ</t>
    </rPh>
    <phoneticPr fontId="12"/>
  </si>
  <si>
    <t>　　　25,000円×訪問看護日数</t>
    <phoneticPr fontId="12"/>
  </si>
  <si>
    <t>(２）訪問看護による加算額</t>
  </si>
  <si>
    <t>訪問看護日数</t>
    <phoneticPr fontId="12"/>
  </si>
  <si>
    <t>　　　6,200,000円＋(87,000円×実診療日数)</t>
    <phoneticPr fontId="12"/>
  </si>
  <si>
    <t>）</t>
    <phoneticPr fontId="12"/>
  </si>
  <si>
    <t>＋（</t>
    <phoneticPr fontId="12"/>
  </si>
  <si>
    <t>ウ．診療日数260日以上</t>
  </si>
  <si>
    <t>　　　6,200,000円＋(77,000円×実診療日数)</t>
    <phoneticPr fontId="12"/>
  </si>
  <si>
    <t>イ．診療日数130～259日</t>
  </si>
  <si>
    <t>　　　6,200,000円＋(71,000円×実診療日数)</t>
    <phoneticPr fontId="12"/>
  </si>
  <si>
    <t>ア．診療日数１～129日</t>
    <phoneticPr fontId="12"/>
  </si>
  <si>
    <t>実診療日数</t>
    <rPh sb="0" eb="1">
      <t>ジツ</t>
    </rPh>
    <rPh sb="1" eb="3">
      <t>シンリョウ</t>
    </rPh>
    <rPh sb="3" eb="5">
      <t>ニッスウ</t>
    </rPh>
    <phoneticPr fontId="12"/>
  </si>
  <si>
    <t>（１）</t>
    <phoneticPr fontId="12"/>
  </si>
  <si>
    <t>事務費</t>
  </si>
  <si>
    <t>２．基準額</t>
  </si>
  <si>
    <t>１．種目</t>
  </si>
  <si>
    <t>基準額算出調書</t>
    <rPh sb="0" eb="3">
      <t>キジュンガク</t>
    </rPh>
    <rPh sb="3" eb="5">
      <t>サンシュツ</t>
    </rPh>
    <rPh sb="5" eb="7">
      <t>チョウショ</t>
    </rPh>
    <phoneticPr fontId="12"/>
  </si>
  <si>
    <t>別紙4-3</t>
    <rPh sb="0" eb="2">
      <t>ベッシ</t>
    </rPh>
    <phoneticPr fontId="12"/>
  </si>
  <si>
    <t>　　　　～○○年××月</t>
    <phoneticPr fontId="2"/>
  </si>
  <si>
    <t>○○時間／週</t>
    <phoneticPr fontId="2"/>
  </si>
  <si>
    <t>○○年△△月</t>
    <phoneticPr fontId="2"/>
  </si>
  <si>
    <t>指導期間</t>
    <rPh sb="0" eb="2">
      <t>シドウ</t>
    </rPh>
    <rPh sb="2" eb="4">
      <t>キカン</t>
    </rPh>
    <phoneticPr fontId="2"/>
  </si>
  <si>
    <t>指導時間/一週あたり</t>
    <rPh sb="0" eb="2">
      <t>シドウ</t>
    </rPh>
    <rPh sb="2" eb="4">
      <t>ジカン</t>
    </rPh>
    <rPh sb="5" eb="7">
      <t>イッシュウ</t>
    </rPh>
    <phoneticPr fontId="2"/>
  </si>
  <si>
    <t>へき地医療従事年数</t>
    <rPh sb="2" eb="5">
      <t>チイリョウ</t>
    </rPh>
    <rPh sb="5" eb="7">
      <t>ジュウジ</t>
    </rPh>
    <rPh sb="7" eb="9">
      <t>ネンスウ</t>
    </rPh>
    <phoneticPr fontId="2"/>
  </si>
  <si>
    <t>指導医氏名</t>
    <rPh sb="0" eb="3">
      <t>シドウイ</t>
    </rPh>
    <rPh sb="3" eb="5">
      <t>シメイ</t>
    </rPh>
    <phoneticPr fontId="2"/>
  </si>
  <si>
    <t xml:space="preserve">　　２．指導医略歴                                                                                                                                             </t>
  </si>
  <si>
    <t xml:space="preserve">    （注）別途研修プログラム等を添付すること</t>
    <phoneticPr fontId="12"/>
  </si>
  <si>
    <t>　年　月　日</t>
    <rPh sb="1" eb="2">
      <t>ネン</t>
    </rPh>
    <rPh sb="3" eb="4">
      <t>ガツ</t>
    </rPh>
    <rPh sb="5" eb="6">
      <t>ニチ</t>
    </rPh>
    <phoneticPr fontId="2"/>
  </si>
  <si>
    <t>第２回</t>
    <rPh sb="0" eb="1">
      <t>ダイ</t>
    </rPh>
    <rPh sb="2" eb="3">
      <t>カイ</t>
    </rPh>
    <phoneticPr fontId="2"/>
  </si>
  <si>
    <t>支援機構１人、○○医師会１人、○○町１人・・・　計○○人</t>
    <phoneticPr fontId="2"/>
  </si>
  <si>
    <t>第１回</t>
    <rPh sb="0" eb="1">
      <t>ダイ</t>
    </rPh>
    <rPh sb="2" eb="3">
      <t>カイ</t>
    </rPh>
    <phoneticPr fontId="2"/>
  </si>
  <si>
    <t>構成人員</t>
    <rPh sb="0" eb="2">
      <t>コウセイ</t>
    </rPh>
    <rPh sb="2" eb="4">
      <t>ジンイン</t>
    </rPh>
    <phoneticPr fontId="2"/>
  </si>
  <si>
    <t>開催予定年月日</t>
    <rPh sb="0" eb="2">
      <t>カイサイ</t>
    </rPh>
    <rPh sb="2" eb="4">
      <t>ヨテイ</t>
    </rPh>
    <rPh sb="4" eb="7">
      <t>ネンガッピ</t>
    </rPh>
    <phoneticPr fontId="2"/>
  </si>
  <si>
    <t xml:space="preserve">　　１．指導医委員会開催計画                                                                                                                                   </t>
  </si>
  <si>
    <t>　　</t>
  </si>
  <si>
    <t>（６）総合的な診療能力を有する医師育成計画</t>
  </si>
  <si>
    <t>Ｃ診療所</t>
    <phoneticPr fontId="2"/>
  </si>
  <si>
    <t>Ｂ診療所</t>
  </si>
  <si>
    <t xml:space="preserve">Ａ病院（三次機能病院等）  </t>
  </si>
  <si>
    <t xml:space="preserve">              〇〇〇〇拠点病院                                             </t>
    <phoneticPr fontId="2"/>
  </si>
  <si>
    <t xml:space="preserve">              (記入例)</t>
  </si>
  <si>
    <t xml:space="preserve">        導入計画について</t>
  </si>
  <si>
    <t>（５）静止画像等伝送装置導入計画</t>
  </si>
  <si>
    <t>　　（注）「職種別」とは、医師、看護師、保健師、助産師、栄養士、薬剤師、その他に分類する。</t>
  </si>
  <si>
    <t>人</t>
    <rPh sb="0" eb="1">
      <t>ヒト</t>
    </rPh>
    <phoneticPr fontId="2"/>
  </si>
  <si>
    <t xml:space="preserve">自　　年　月　日
至　　年　月　日
</t>
    <rPh sb="0" eb="1">
      <t>ジ</t>
    </rPh>
    <rPh sb="3" eb="4">
      <t>ネン</t>
    </rPh>
    <rPh sb="5" eb="6">
      <t>ガツ</t>
    </rPh>
    <rPh sb="7" eb="8">
      <t>ニチ</t>
    </rPh>
    <rPh sb="9" eb="10">
      <t>イタ</t>
    </rPh>
    <rPh sb="12" eb="13">
      <t>ネン</t>
    </rPh>
    <rPh sb="14" eb="15">
      <t>ガツ</t>
    </rPh>
    <rPh sb="16" eb="17">
      <t>ニチ</t>
    </rPh>
    <phoneticPr fontId="2"/>
  </si>
  <si>
    <t>○○○○研修会</t>
    <rPh sb="4" eb="7">
      <t>ケンシュウカイ</t>
    </rPh>
    <phoneticPr fontId="2"/>
  </si>
  <si>
    <t>実施内容（具体的に）</t>
    <rPh sb="0" eb="2">
      <t>ジッシ</t>
    </rPh>
    <rPh sb="2" eb="4">
      <t>ナイヨウ</t>
    </rPh>
    <rPh sb="5" eb="8">
      <t>グタイテキ</t>
    </rPh>
    <phoneticPr fontId="2"/>
  </si>
  <si>
    <t>職種別参加人員</t>
    <rPh sb="0" eb="3">
      <t>ショクシュベツ</t>
    </rPh>
    <rPh sb="3" eb="5">
      <t>サンカ</t>
    </rPh>
    <rPh sb="5" eb="7">
      <t>ジンイン</t>
    </rPh>
    <phoneticPr fontId="2"/>
  </si>
  <si>
    <t>講師人員</t>
    <rPh sb="0" eb="2">
      <t>コウシ</t>
    </rPh>
    <rPh sb="2" eb="4">
      <t>ジンイン</t>
    </rPh>
    <phoneticPr fontId="2"/>
  </si>
  <si>
    <t>実施期間</t>
    <rPh sb="0" eb="2">
      <t>ジッシ</t>
    </rPh>
    <rPh sb="2" eb="4">
      <t>キカン</t>
    </rPh>
    <phoneticPr fontId="2"/>
  </si>
  <si>
    <t>研修会名</t>
    <rPh sb="0" eb="3">
      <t>ケンシュウカイ</t>
    </rPh>
    <rPh sb="3" eb="4">
      <t>メイ</t>
    </rPh>
    <phoneticPr fontId="2"/>
  </si>
  <si>
    <t>（４）研修会実施計画</t>
    <phoneticPr fontId="12"/>
  </si>
  <si>
    <t xml:space="preserve">        ４．代診医等派遣計画の「備考」欄は、派遣を必要とする理由（見込）を記入すること。</t>
  </si>
  <si>
    <t xml:space="preserve">        ３．医師等派遣計画の「備考」欄は、派遣する医師等について「〇〇科  週〇回」等参考となる事項を記入すること。</t>
  </si>
  <si>
    <t xml:space="preserve">        ２．「派遣計画」欄は、当該へき地診療所に対する医師等の派遣予定の延日数を職種ごとに四・半期別に記入すること。</t>
  </si>
  <si>
    <t>　　　　　非常勤（週〇回〇〇病院から派遣等）休診（〇〇年〇月〇日より休診）等を具体的に記入すること。</t>
    <phoneticPr fontId="2"/>
  </si>
  <si>
    <t xml:space="preserve">  （注）１．「運営状況」欄は、現在の状況及びへき地医療拠点病院から派遣を受ける前の状況についてそれぞれ常勤、</t>
    <phoneticPr fontId="2"/>
  </si>
  <si>
    <t>第４・四半期</t>
  </si>
  <si>
    <t>第３・四半期</t>
  </si>
  <si>
    <t>第２・四半期</t>
  </si>
  <si>
    <t>第１・四半期</t>
    <phoneticPr fontId="2"/>
  </si>
  <si>
    <t>派遣計画（日数）</t>
    <rPh sb="0" eb="2">
      <t>ハケン</t>
    </rPh>
    <rPh sb="2" eb="4">
      <t>ケイカク</t>
    </rPh>
    <rPh sb="5" eb="7">
      <t>ニッスウ</t>
    </rPh>
    <phoneticPr fontId="2"/>
  </si>
  <si>
    <t>職種区分</t>
    <rPh sb="0" eb="2">
      <t>ショクシュ</t>
    </rPh>
    <rPh sb="2" eb="4">
      <t>クブン</t>
    </rPh>
    <phoneticPr fontId="2"/>
  </si>
  <si>
    <t>運営状況</t>
    <rPh sb="0" eb="2">
      <t>ウンエイ</t>
    </rPh>
    <rPh sb="2" eb="4">
      <t>ジョウキョウ</t>
    </rPh>
    <phoneticPr fontId="2"/>
  </si>
  <si>
    <t>所在地</t>
    <rPh sb="0" eb="3">
      <t>ショザイチ</t>
    </rPh>
    <phoneticPr fontId="2"/>
  </si>
  <si>
    <t>開設者</t>
    <rPh sb="0" eb="3">
      <t>カイセツシャ</t>
    </rPh>
    <phoneticPr fontId="2"/>
  </si>
  <si>
    <t>へき地診療所等名
又は特例措置許可病院</t>
    <phoneticPr fontId="2"/>
  </si>
  <si>
    <t>（３）へき地診療所等・特例措置許可病院代診医等派遣計画</t>
    <phoneticPr fontId="12"/>
  </si>
  <si>
    <t>（２）へき地診療所等・特例措置許可病院医師等派遣計画</t>
    <phoneticPr fontId="12"/>
  </si>
  <si>
    <t>　　　　６．「備考」欄は、積雪量、冬期交通途絶期間等参考となるべきことを記入すること。</t>
    <rPh sb="7" eb="9">
      <t>ビコウ</t>
    </rPh>
    <rPh sb="10" eb="11">
      <t>ラン</t>
    </rPh>
    <phoneticPr fontId="2"/>
  </si>
  <si>
    <t>　　　　５．「実施人員」欄は、巡回診療実施人員を医師〇人、看護師〇人、運転手〇人と具体的に記入すること。</t>
    <rPh sb="7" eb="9">
      <t>ジッシ</t>
    </rPh>
    <rPh sb="9" eb="11">
      <t>ジンイン</t>
    </rPh>
    <rPh sb="12" eb="13">
      <t>ラン</t>
    </rPh>
    <phoneticPr fontId="2"/>
  </si>
  <si>
    <t xml:space="preserve">        ４．「診療場所」欄は、その地区における診療場所（例：公民館の一室、小学校の医務室等）を具体的に記入すること。</t>
    <rPh sb="11" eb="13">
      <t>シンリョウ</t>
    </rPh>
    <rPh sb="13" eb="15">
      <t>バショ</t>
    </rPh>
    <phoneticPr fontId="2"/>
  </si>
  <si>
    <t xml:space="preserve">            なお、複数の無医地区等を１回の巡回診療で行う場合は、該当する無医地区等をまとめ一括記入すること。</t>
  </si>
  <si>
    <t>　　　　　上段（    ）に当該巡回診療に係る実診療日数（０．５日を単位とする。）を記入すること。</t>
    <phoneticPr fontId="2"/>
  </si>
  <si>
    <t xml:space="preserve">        ３．「巡回診療実施予定回数」欄は、１巡回診療チーム１日１回として当該年度の予定回数（例：第１．四半期〇〇回）を具体的に記入し、</t>
    <phoneticPr fontId="2"/>
  </si>
  <si>
    <t xml:space="preserve">        ２．無医地区等の「地区名、戸数、人口」は、最近のものを記入すること。また、無医地区に準じる地区の場合は「地区名」欄に準と記入すること。</t>
  </si>
  <si>
    <t>　　　　　　及び「巡回診療実施予定回数」を対応させて記入すること。</t>
    <phoneticPr fontId="2"/>
  </si>
  <si>
    <t xml:space="preserve">  （注）１．当該ヘき地医療拠点病院が担当する地域について「無医地区、無医地区に準じる地区」（以下「無医地区等」という。）</t>
    <phoneticPr fontId="2"/>
  </si>
  <si>
    <t>戸</t>
    <rPh sb="0" eb="1">
      <t>ト</t>
    </rPh>
    <phoneticPr fontId="2"/>
  </si>
  <si>
    <t>人口</t>
    <rPh sb="0" eb="2">
      <t>ジンコウ</t>
    </rPh>
    <phoneticPr fontId="2"/>
  </si>
  <si>
    <t>戸数</t>
    <rPh sb="0" eb="2">
      <t>トスウ</t>
    </rPh>
    <phoneticPr fontId="2"/>
  </si>
  <si>
    <t>地区名</t>
    <rPh sb="0" eb="3">
      <t>チクメイ</t>
    </rPh>
    <phoneticPr fontId="2"/>
  </si>
  <si>
    <t>市町村名</t>
    <rPh sb="0" eb="4">
      <t>シチョウソンメイ</t>
    </rPh>
    <phoneticPr fontId="2"/>
  </si>
  <si>
    <t>実施人員</t>
    <phoneticPr fontId="12"/>
  </si>
  <si>
    <t>診療場所</t>
    <phoneticPr fontId="12"/>
  </si>
  <si>
    <t>巡回診療実施予定回数</t>
    <phoneticPr fontId="2"/>
  </si>
  <si>
    <t>現在）</t>
    <phoneticPr fontId="12"/>
  </si>
  <si>
    <t>年　月　日</t>
    <rPh sb="0" eb="1">
      <t>ネン</t>
    </rPh>
    <rPh sb="2" eb="3">
      <t>ツキ</t>
    </rPh>
    <rPh sb="4" eb="5">
      <t>ヒ</t>
    </rPh>
    <phoneticPr fontId="12"/>
  </si>
  <si>
    <t xml:space="preserve">無医地区等（ </t>
    <phoneticPr fontId="2"/>
  </si>
  <si>
    <t xml:space="preserve">１．（１）無医地区及び巡回診療実施計画                                                                                                                             </t>
    <phoneticPr fontId="12"/>
  </si>
  <si>
    <t>（へき地医療拠点病院名　　　　　　　　        ）</t>
    <phoneticPr fontId="2"/>
  </si>
  <si>
    <t>開設者名：　　　　　　　　　　　　　　　</t>
    <rPh sb="0" eb="3">
      <t>カイセツシャ</t>
    </rPh>
    <rPh sb="3" eb="4">
      <t>メイ</t>
    </rPh>
    <phoneticPr fontId="2"/>
  </si>
  <si>
    <t>へき地医療拠点病院運営事業</t>
    <phoneticPr fontId="2"/>
  </si>
  <si>
    <t>別紙3-1</t>
    <phoneticPr fontId="12"/>
  </si>
  <si>
    <t>４．その他欄は補助対象以外の経費を計上すること。</t>
    <phoneticPr fontId="2"/>
  </si>
  <si>
    <t>　　徴収し、含めて記入すること。</t>
    <phoneticPr fontId="2"/>
  </si>
  <si>
    <t>（２）寄付金その他の収入は、へき地診療所への医師等派遣に要する経費を当該へき地診療所から</t>
    <phoneticPr fontId="2"/>
  </si>
  <si>
    <t>　　計上し、へき地診療所への医師派遣による診療収入は計上しない。</t>
    <phoneticPr fontId="2"/>
  </si>
  <si>
    <t>（１）診療収入は、巡回診療による診療収入額（診療報酬を徴収しない場合は診療収入相当額とする。）を</t>
    <phoneticPr fontId="2"/>
  </si>
  <si>
    <t>３．収入は、次により記入すること。</t>
  </si>
  <si>
    <t>　　得た額の合算額を計上すること。</t>
    <phoneticPr fontId="2"/>
  </si>
  <si>
    <t>（３）代診医等派遣経費は、医師、看護師等派遣予定延日数（０．５日を単位とする。）に単価を乗じて</t>
    <phoneticPr fontId="2"/>
  </si>
  <si>
    <t>（２）巡回診療等自動車経費は、予定回数の合計数に単価を乗じて得た額を計上すること。</t>
  </si>
  <si>
    <t>　　(０．５日を単位とする。）に単価を乗じて得た額の合算額を計上すること。</t>
    <phoneticPr fontId="2"/>
  </si>
  <si>
    <t>（１）巡回診療等従事者経費は、医師、看護師等へき地医療活動に従事した者の延日数</t>
    <phoneticPr fontId="2"/>
  </si>
  <si>
    <t>２．基準額欄は、次により記入すること。</t>
  </si>
  <si>
    <t xml:space="preserve">      なお、兼任者の職員諸手当はへき地医療活動に関するものに限ること。</t>
    <rPh sb="15" eb="16">
      <t>ショ</t>
    </rPh>
    <phoneticPr fontId="12"/>
  </si>
  <si>
    <t xml:space="preserve">      また、兼任者が２人以上の場合は、それぞれ計算すること。</t>
  </si>
  <si>
    <t>　　（０．５日を単位とする。）を乗じて得た額。</t>
    <phoneticPr fontId="2"/>
  </si>
  <si>
    <t xml:space="preserve">      兼任者の職員基本給、職員諸手当、社会保険料を日割計算し、その額に兼任者の医療活動従事日数</t>
    <rPh sb="10" eb="12">
      <t>ショクイン</t>
    </rPh>
    <rPh sb="12" eb="15">
      <t>キホンキュウ</t>
    </rPh>
    <rPh sb="18" eb="19">
      <t>ショ</t>
    </rPh>
    <rPh sb="22" eb="24">
      <t>シャカイ</t>
    </rPh>
    <rPh sb="24" eb="27">
      <t>ホケンリョウ</t>
    </rPh>
    <phoneticPr fontId="2"/>
  </si>
  <si>
    <t>（２）兼任の場合</t>
  </si>
  <si>
    <t xml:space="preserve">      専任者の職員基本給、職員諸手当、社会保険料の支出予定額</t>
    <rPh sb="10" eb="12">
      <t>ショクイン</t>
    </rPh>
    <rPh sb="12" eb="15">
      <t>キホンキュウ</t>
    </rPh>
    <rPh sb="18" eb="19">
      <t>ショ</t>
    </rPh>
    <rPh sb="22" eb="24">
      <t>シャカイ</t>
    </rPh>
    <rPh sb="24" eb="26">
      <t>ホケン</t>
    </rPh>
    <rPh sb="26" eb="27">
      <t>リョウ</t>
    </rPh>
    <phoneticPr fontId="12"/>
  </si>
  <si>
    <t>（１）専任の場合</t>
  </si>
  <si>
    <t>１．支出予定額欄の「職員基本給」「職員諸手当」及び「社会保険料」は、次の方法で記入すること。</t>
    <rPh sb="10" eb="12">
      <t>ショクイン</t>
    </rPh>
    <rPh sb="12" eb="15">
      <t>キホンキュウ</t>
    </rPh>
    <rPh sb="19" eb="20">
      <t>ショ</t>
    </rPh>
    <rPh sb="26" eb="28">
      <t>シャカイ</t>
    </rPh>
    <rPh sb="28" eb="31">
      <t>ホケンリョウ</t>
    </rPh>
    <phoneticPr fontId="12"/>
  </si>
  <si>
    <t>（記入上の注意）</t>
  </si>
  <si>
    <t>会議費</t>
    <rPh sb="0" eb="3">
      <t>カイギヒ</t>
    </rPh>
    <phoneticPr fontId="12"/>
  </si>
  <si>
    <t>消耗品費</t>
    <rPh sb="0" eb="3">
      <t>ショウモウヒン</t>
    </rPh>
    <rPh sb="3" eb="4">
      <t>ヒ</t>
    </rPh>
    <phoneticPr fontId="2"/>
  </si>
  <si>
    <t>旅費</t>
    <rPh sb="0" eb="2">
      <t>リョヒ</t>
    </rPh>
    <phoneticPr fontId="12"/>
  </si>
  <si>
    <t>報償費</t>
    <rPh sb="0" eb="3">
      <t>ホウショウヒ</t>
    </rPh>
    <phoneticPr fontId="12"/>
  </si>
  <si>
    <t>職員諸手当</t>
    <rPh sb="0" eb="2">
      <t>ショクイン</t>
    </rPh>
    <rPh sb="2" eb="3">
      <t>ショ</t>
    </rPh>
    <rPh sb="3" eb="5">
      <t>テアテ</t>
    </rPh>
    <phoneticPr fontId="2"/>
  </si>
  <si>
    <t>職員基本給</t>
    <rPh sb="0" eb="2">
      <t>ショクイン</t>
    </rPh>
    <rPh sb="2" eb="5">
      <t>キホンキュウ</t>
    </rPh>
    <phoneticPr fontId="12"/>
  </si>
  <si>
    <t>（総合的な診療能力を有する医師育成関係経費）</t>
    <phoneticPr fontId="2"/>
  </si>
  <si>
    <t>委託費（上記に掲げる経費に該当するもの。ただし、へき地医療拠点病院診療システムに係る経費に限る。）</t>
    <rPh sb="0" eb="3">
      <t>イタクヒ</t>
    </rPh>
    <rPh sb="4" eb="6">
      <t>ジョウキ</t>
    </rPh>
    <rPh sb="7" eb="8">
      <t>カカ</t>
    </rPh>
    <rPh sb="10" eb="12">
      <t>ケイヒ</t>
    </rPh>
    <rPh sb="13" eb="15">
      <t>ガイトウ</t>
    </rPh>
    <rPh sb="26" eb="27">
      <t>チ</t>
    </rPh>
    <rPh sb="27" eb="29">
      <t>イリョウ</t>
    </rPh>
    <rPh sb="29" eb="31">
      <t>キョテン</t>
    </rPh>
    <rPh sb="31" eb="33">
      <t>ビョウイン</t>
    </rPh>
    <rPh sb="33" eb="35">
      <t>シンリョウ</t>
    </rPh>
    <rPh sb="40" eb="41">
      <t>カカ</t>
    </rPh>
    <rPh sb="42" eb="44">
      <t>ケイヒ</t>
    </rPh>
    <rPh sb="45" eb="46">
      <t>カギ</t>
    </rPh>
    <phoneticPr fontId="12"/>
  </si>
  <si>
    <t>雑役務費（修繕料等）</t>
    <rPh sb="0" eb="1">
      <t>ザツ</t>
    </rPh>
    <rPh sb="1" eb="3">
      <t>エキム</t>
    </rPh>
    <rPh sb="3" eb="4">
      <t>ヒ</t>
    </rPh>
    <rPh sb="5" eb="7">
      <t>シュウゼン</t>
    </rPh>
    <rPh sb="7" eb="8">
      <t>リョウ</t>
    </rPh>
    <rPh sb="8" eb="9">
      <t>トウ</t>
    </rPh>
    <phoneticPr fontId="12"/>
  </si>
  <si>
    <t>備品費（単価５０万未満に限る。）</t>
    <rPh sb="0" eb="2">
      <t>ビヒン</t>
    </rPh>
    <rPh sb="4" eb="6">
      <t>タンカ</t>
    </rPh>
    <rPh sb="8" eb="9">
      <t>マン</t>
    </rPh>
    <rPh sb="9" eb="11">
      <t>ミマン</t>
    </rPh>
    <rPh sb="12" eb="13">
      <t>カギ</t>
    </rPh>
    <phoneticPr fontId="2"/>
  </si>
  <si>
    <t>報償費（へき地医療拠点病院診療支援システムに係る経費に限る。）</t>
    <rPh sb="0" eb="3">
      <t>ホウショウヒ</t>
    </rPh>
    <rPh sb="6" eb="7">
      <t>チ</t>
    </rPh>
    <rPh sb="7" eb="9">
      <t>イリョウ</t>
    </rPh>
    <rPh sb="9" eb="11">
      <t>キョテン</t>
    </rPh>
    <rPh sb="11" eb="13">
      <t>ビョウイン</t>
    </rPh>
    <rPh sb="13" eb="15">
      <t>シンリョウ</t>
    </rPh>
    <rPh sb="15" eb="17">
      <t>シエン</t>
    </rPh>
    <rPh sb="22" eb="23">
      <t>カカ</t>
    </rPh>
    <rPh sb="24" eb="26">
      <t>ケイヒ</t>
    </rPh>
    <rPh sb="27" eb="28">
      <t>カギ</t>
    </rPh>
    <phoneticPr fontId="2"/>
  </si>
  <si>
    <t>雑役務費（医療機器修繕料）</t>
    <rPh sb="0" eb="1">
      <t>ザツ</t>
    </rPh>
    <rPh sb="1" eb="3">
      <t>エキム</t>
    </rPh>
    <rPh sb="3" eb="4">
      <t>ヒ</t>
    </rPh>
    <rPh sb="5" eb="7">
      <t>イリョウ</t>
    </rPh>
    <rPh sb="7" eb="9">
      <t>キキ</t>
    </rPh>
    <rPh sb="9" eb="11">
      <t>シュウゼン</t>
    </rPh>
    <rPh sb="11" eb="12">
      <t>リョウ</t>
    </rPh>
    <phoneticPr fontId="12"/>
  </si>
  <si>
    <t>備品費（単価５０万未満の医療用に限る）</t>
    <rPh sb="0" eb="2">
      <t>ビヒン</t>
    </rPh>
    <rPh sb="4" eb="6">
      <t>タンカ</t>
    </rPh>
    <rPh sb="8" eb="9">
      <t>マン</t>
    </rPh>
    <rPh sb="9" eb="11">
      <t>ミマン</t>
    </rPh>
    <rPh sb="12" eb="15">
      <t>イリョウヨウ</t>
    </rPh>
    <rPh sb="16" eb="17">
      <t>カギ</t>
    </rPh>
    <phoneticPr fontId="2"/>
  </si>
  <si>
    <t>印刷製本費</t>
    <rPh sb="0" eb="2">
      <t>インサツ</t>
    </rPh>
    <rPh sb="2" eb="4">
      <t>セイホン</t>
    </rPh>
    <rPh sb="4" eb="5">
      <t>ヒ</t>
    </rPh>
    <phoneticPr fontId="2"/>
  </si>
  <si>
    <t>旅費</t>
    <rPh sb="0" eb="2">
      <t>リョヒ</t>
    </rPh>
    <phoneticPr fontId="2"/>
  </si>
  <si>
    <t>諸謝金</t>
    <rPh sb="0" eb="1">
      <t>ショ</t>
    </rPh>
    <rPh sb="1" eb="3">
      <t>シャキン</t>
    </rPh>
    <phoneticPr fontId="2"/>
  </si>
  <si>
    <t>（研修費）</t>
    <rPh sb="1" eb="4">
      <t>ケンシュウヒ</t>
    </rPh>
    <phoneticPr fontId="2"/>
  </si>
  <si>
    <t>旅費（学会出席旅費）</t>
    <rPh sb="0" eb="2">
      <t>リョヒ</t>
    </rPh>
    <rPh sb="3" eb="5">
      <t>ガッカイ</t>
    </rPh>
    <rPh sb="5" eb="7">
      <t>シュッセキ</t>
    </rPh>
    <rPh sb="7" eb="9">
      <t>リョヒ</t>
    </rPh>
    <phoneticPr fontId="2"/>
  </si>
  <si>
    <t>公課費</t>
    <rPh sb="0" eb="3">
      <t>コウカヒ</t>
    </rPh>
    <phoneticPr fontId="2"/>
  </si>
  <si>
    <t>委託費</t>
    <rPh sb="0" eb="3">
      <t>イタクヒ</t>
    </rPh>
    <phoneticPr fontId="12"/>
  </si>
  <si>
    <t>燃料費</t>
    <rPh sb="0" eb="3">
      <t>ネンリョウヒ</t>
    </rPh>
    <phoneticPr fontId="12"/>
  </si>
  <si>
    <t>雑役務費（情報通信機器等経費に計上したものを除く。）</t>
    <rPh sb="0" eb="1">
      <t>ザツ</t>
    </rPh>
    <rPh sb="1" eb="3">
      <t>エキム</t>
    </rPh>
    <rPh sb="3" eb="4">
      <t>ヒ</t>
    </rPh>
    <rPh sb="5" eb="7">
      <t>ジョウホウ</t>
    </rPh>
    <rPh sb="7" eb="9">
      <t>ツウシン</t>
    </rPh>
    <rPh sb="9" eb="11">
      <t>キキ</t>
    </rPh>
    <rPh sb="11" eb="12">
      <t>トウ</t>
    </rPh>
    <rPh sb="12" eb="14">
      <t>ケイヒ</t>
    </rPh>
    <rPh sb="15" eb="17">
      <t>ケイジョウ</t>
    </rPh>
    <rPh sb="22" eb="23">
      <t>ノゾ</t>
    </rPh>
    <phoneticPr fontId="12"/>
  </si>
  <si>
    <t>　運転手</t>
    <rPh sb="1" eb="4">
      <t>ウンテンシュ</t>
    </rPh>
    <phoneticPr fontId="2"/>
  </si>
  <si>
    <t>光熱水費</t>
    <rPh sb="0" eb="4">
      <t>コウネツスイヒ</t>
    </rPh>
    <phoneticPr fontId="2"/>
  </si>
  <si>
    <t>消耗品費（情報通信機器等経費に計上したものを除く。）</t>
    <rPh sb="0" eb="3">
      <t>ショウモウヒン</t>
    </rPh>
    <rPh sb="3" eb="4">
      <t>ヒ</t>
    </rPh>
    <rPh sb="5" eb="7">
      <t>ジョウホウ</t>
    </rPh>
    <rPh sb="7" eb="9">
      <t>ツウシン</t>
    </rPh>
    <rPh sb="9" eb="11">
      <t>キキ</t>
    </rPh>
    <rPh sb="11" eb="12">
      <t>トウ</t>
    </rPh>
    <rPh sb="12" eb="14">
      <t>ケイヒ</t>
    </rPh>
    <rPh sb="15" eb="17">
      <t>ケイジョウ</t>
    </rPh>
    <rPh sb="22" eb="23">
      <t>ノゾ</t>
    </rPh>
    <phoneticPr fontId="2"/>
  </si>
  <si>
    <t>備品費（単価５０万未満に限る。ただし、医療費及び情報通信機器等経費に計上したものを除く。）</t>
    <rPh sb="0" eb="2">
      <t>ビヒン</t>
    </rPh>
    <rPh sb="4" eb="6">
      <t>タンカ</t>
    </rPh>
    <rPh sb="8" eb="9">
      <t>マン</t>
    </rPh>
    <rPh sb="9" eb="11">
      <t>ミマン</t>
    </rPh>
    <rPh sb="12" eb="13">
      <t>カギ</t>
    </rPh>
    <rPh sb="19" eb="22">
      <t>イリョウヒ</t>
    </rPh>
    <rPh sb="22" eb="23">
      <t>オヨ</t>
    </rPh>
    <rPh sb="34" eb="36">
      <t>ケイジョウ</t>
    </rPh>
    <rPh sb="41" eb="42">
      <t>ノゾ</t>
    </rPh>
    <phoneticPr fontId="2"/>
  </si>
  <si>
    <t>旅費（研究費に計上したものを除く。）</t>
    <rPh sb="0" eb="2">
      <t>リョヒ</t>
    </rPh>
    <rPh sb="3" eb="6">
      <t>ケンキュウヒ</t>
    </rPh>
    <rPh sb="7" eb="9">
      <t>ケイジョウ</t>
    </rPh>
    <rPh sb="14" eb="15">
      <t>ノゾ</t>
    </rPh>
    <phoneticPr fontId="2"/>
  </si>
  <si>
    <t>諸謝金</t>
    <rPh sb="0" eb="1">
      <t>ショ</t>
    </rPh>
    <rPh sb="1" eb="3">
      <t>シャキン</t>
    </rPh>
    <phoneticPr fontId="12"/>
  </si>
  <si>
    <t>（医療活動費）</t>
    <rPh sb="1" eb="3">
      <t>イリョウ</t>
    </rPh>
    <rPh sb="3" eb="6">
      <t>カツドウヒ</t>
    </rPh>
    <phoneticPr fontId="2"/>
  </si>
  <si>
    <t>別紙3-2</t>
    <rPh sb="0" eb="2">
      <t>ベッシ</t>
    </rPh>
    <phoneticPr fontId="12"/>
  </si>
  <si>
    <t>１か所当たり</t>
    <phoneticPr fontId="12"/>
  </si>
  <si>
    <t>総合的な診療能力を有する医師育成関係経費</t>
  </si>
  <si>
    <t>）×</t>
    <phoneticPr fontId="12"/>
  </si>
  <si>
    <t>（</t>
    <phoneticPr fontId="12"/>
  </si>
  <si>
    <t>(456,400円＋38,210円×導入へき地診療所数）×稼動月数</t>
    <phoneticPr fontId="12"/>
  </si>
  <si>
    <t>導入へき地診療所数</t>
    <phoneticPr fontId="12"/>
  </si>
  <si>
    <t>イ．へき地・離島診療支援システム</t>
    <rPh sb="6" eb="8">
      <t>リトウ</t>
    </rPh>
    <phoneticPr fontId="12"/>
  </si>
  <si>
    <t>(912,810円＋76,420円)×稼動月数</t>
    <phoneticPr fontId="12"/>
  </si>
  <si>
    <t>ア．へき地医療拠点病院診療支援システム</t>
  </si>
  <si>
    <t>情報通信機器等</t>
    <rPh sb="0" eb="4">
      <t>ジョウホウツウシン</t>
    </rPh>
    <rPh sb="4" eb="6">
      <t>キキ</t>
    </rPh>
    <rPh sb="6" eb="7">
      <t>トウ</t>
    </rPh>
    <phoneticPr fontId="12"/>
  </si>
  <si>
    <t>情報通信機器等経費</t>
    <rPh sb="0" eb="4">
      <t>ジョウホウツウシン</t>
    </rPh>
    <rPh sb="4" eb="6">
      <t>キキ</t>
    </rPh>
    <rPh sb="6" eb="7">
      <t>トウ</t>
    </rPh>
    <rPh sb="7" eb="9">
      <t>ケイヒ</t>
    </rPh>
    <phoneticPr fontId="12"/>
  </si>
  <si>
    <t>１回当たり</t>
    <phoneticPr fontId="12"/>
  </si>
  <si>
    <t>研修費</t>
  </si>
  <si>
    <t>50日以上75日未満</t>
    <phoneticPr fontId="12"/>
  </si>
  <si>
    <t>75日以上150日未満</t>
    <phoneticPr fontId="12"/>
  </si>
  <si>
    <t>150日以上</t>
    <phoneticPr fontId="12"/>
  </si>
  <si>
    <t>医療活動年間延日数</t>
    <phoneticPr fontId="12"/>
  </si>
  <si>
    <t>１か所当たり次に定める額</t>
  </si>
  <si>
    <t>その他</t>
    <rPh sb="2" eb="3">
      <t>タ</t>
    </rPh>
    <phoneticPr fontId="12"/>
  </si>
  <si>
    <t>その他　25,000円×延日数</t>
    <phoneticPr fontId="12"/>
  </si>
  <si>
    <t>医師</t>
    <rPh sb="0" eb="2">
      <t>イシ</t>
    </rPh>
    <phoneticPr fontId="12"/>
  </si>
  <si>
    <t>医師　61,000円×延日数</t>
    <phoneticPr fontId="12"/>
  </si>
  <si>
    <t>人員数</t>
    <rPh sb="0" eb="3">
      <t>ジンインスウ</t>
    </rPh>
    <phoneticPr fontId="12"/>
  </si>
  <si>
    <t>延日数</t>
    <rPh sb="0" eb="1">
      <t>ノ</t>
    </rPh>
    <rPh sb="1" eb="3">
      <t>ニッスウ</t>
    </rPh>
    <phoneticPr fontId="12"/>
  </si>
  <si>
    <t>（３）代診医等派遣経費</t>
  </si>
  <si>
    <t>3,700円×延回数</t>
  </si>
  <si>
    <t>延回数</t>
    <rPh sb="0" eb="1">
      <t>ノ</t>
    </rPh>
    <rPh sb="1" eb="3">
      <t>カイスウ</t>
    </rPh>
    <phoneticPr fontId="12"/>
  </si>
  <si>
    <t>（２）巡回診療等自動車経費</t>
  </si>
  <si>
    <t>（１）巡回診療等従事者経費</t>
  </si>
  <si>
    <t>１か所当たり次により算出された額の合算額へき地医療活動経費</t>
  </si>
  <si>
    <t>医療活動費</t>
    <phoneticPr fontId="12"/>
  </si>
  <si>
    <t>別紙3-3</t>
    <rPh sb="0" eb="2">
      <t>ベッシ</t>
    </rPh>
    <phoneticPr fontId="12"/>
  </si>
  <si>
    <t>㎡</t>
    <phoneticPr fontId="12"/>
  </si>
  <si>
    <t>床</t>
    <rPh sb="0" eb="1">
      <t>ショウ</t>
    </rPh>
    <phoneticPr fontId="2"/>
  </si>
  <si>
    <t>診断対象施設及び総面積</t>
    <rPh sb="0" eb="2">
      <t>シンダン</t>
    </rPh>
    <rPh sb="2" eb="4">
      <t>タイショウ</t>
    </rPh>
    <rPh sb="4" eb="6">
      <t>シセツ</t>
    </rPh>
    <rPh sb="6" eb="7">
      <t>オヨ</t>
    </rPh>
    <rPh sb="8" eb="11">
      <t>ソウメンセキ</t>
    </rPh>
    <phoneticPr fontId="2"/>
  </si>
  <si>
    <t>実施期間（予定）</t>
    <rPh sb="0" eb="2">
      <t>ジッシ</t>
    </rPh>
    <rPh sb="2" eb="4">
      <t>キカン</t>
    </rPh>
    <rPh sb="5" eb="7">
      <t>ヨテイ</t>
    </rPh>
    <phoneticPr fontId="2"/>
  </si>
  <si>
    <t>総病床数</t>
    <rPh sb="0" eb="1">
      <t>ソウ</t>
    </rPh>
    <rPh sb="1" eb="4">
      <t>ビョウショウスウ</t>
    </rPh>
    <phoneticPr fontId="2"/>
  </si>
  <si>
    <t>病院名</t>
    <rPh sb="0" eb="2">
      <t>ビョウイン</t>
    </rPh>
    <rPh sb="2" eb="3">
      <t>メイ</t>
    </rPh>
    <phoneticPr fontId="2"/>
  </si>
  <si>
    <t>事業者名</t>
    <rPh sb="0" eb="3">
      <t>ジギョウシャ</t>
    </rPh>
    <rPh sb="3" eb="4">
      <t>メイ</t>
    </rPh>
    <phoneticPr fontId="12"/>
  </si>
  <si>
    <t>１．事業計画書</t>
    <rPh sb="2" eb="4">
      <t>ジギョウ</t>
    </rPh>
    <rPh sb="4" eb="7">
      <t>ケイカクショ</t>
    </rPh>
    <phoneticPr fontId="2"/>
  </si>
  <si>
    <t>医療施設耐震化促進事業</t>
    <rPh sb="0" eb="2">
      <t>イリョウ</t>
    </rPh>
    <rPh sb="2" eb="4">
      <t>シセツ</t>
    </rPh>
    <rPh sb="4" eb="7">
      <t>タイシンカ</t>
    </rPh>
    <rPh sb="7" eb="9">
      <t>ソクシン</t>
    </rPh>
    <rPh sb="9" eb="11">
      <t>ジギョウ</t>
    </rPh>
    <phoneticPr fontId="2"/>
  </si>
  <si>
    <t>別紙15-1</t>
    <rPh sb="0" eb="2">
      <t>ベッシ</t>
    </rPh>
    <phoneticPr fontId="2"/>
  </si>
  <si>
    <t>合計</t>
    <rPh sb="0" eb="2">
      <t>ゴウケイ</t>
    </rPh>
    <phoneticPr fontId="2"/>
  </si>
  <si>
    <t>内容</t>
    <rPh sb="0" eb="2">
      <t>ナイヨウ</t>
    </rPh>
    <phoneticPr fontId="2"/>
  </si>
  <si>
    <t>２．所要額明細書</t>
    <rPh sb="2" eb="4">
      <t>ショヨウ</t>
    </rPh>
    <rPh sb="4" eb="5">
      <t>ガク</t>
    </rPh>
    <rPh sb="5" eb="8">
      <t>メイサイショ</t>
    </rPh>
    <phoneticPr fontId="2"/>
  </si>
  <si>
    <t>別紙15-2</t>
    <rPh sb="0" eb="2">
      <t>ベッシ</t>
    </rPh>
    <phoneticPr fontId="12"/>
  </si>
  <si>
    <t>350時間以上</t>
  </si>
  <si>
    <t>300時間以上350時間未満</t>
  </si>
  <si>
    <t>250時間以上300時間未満</t>
  </si>
  <si>
    <t>200時間以上250時間未満</t>
  </si>
  <si>
    <t>150時間以上200時間未満</t>
  </si>
  <si>
    <t>100時間以上150時間未満</t>
  </si>
  <si>
    <t>50時間以上100時間未満</t>
  </si>
  <si>
    <t>50時間未満</t>
  </si>
  <si>
    <t>位置情報把握システムを利用していない</t>
    <phoneticPr fontId="2"/>
  </si>
  <si>
    <t>位置情報把握システムを利用している</t>
    <phoneticPr fontId="2"/>
  </si>
  <si>
    <t>未満（分）</t>
    <rPh sb="0" eb="2">
      <t>ミマン</t>
    </rPh>
    <rPh sb="3" eb="4">
      <t>フン</t>
    </rPh>
    <phoneticPr fontId="2"/>
  </si>
  <si>
    <t>以上（分）</t>
    <rPh sb="0" eb="2">
      <t>イジョウ</t>
    </rPh>
    <rPh sb="3" eb="4">
      <t>フン</t>
    </rPh>
    <phoneticPr fontId="2"/>
  </si>
  <si>
    <t>○○年○月○日</t>
    <phoneticPr fontId="13"/>
  </si>
  <si>
    <t>～</t>
    <phoneticPr fontId="13"/>
  </si>
  <si>
    <t>○○年○月○日</t>
    <rPh sb="2" eb="3">
      <t>ネン</t>
    </rPh>
    <rPh sb="4" eb="5">
      <t>ガツ</t>
    </rPh>
    <rPh sb="6" eb="7">
      <t>ニチ</t>
    </rPh>
    <phoneticPr fontId="13"/>
  </si>
  <si>
    <t>再教育</t>
    <rPh sb="0" eb="3">
      <t>サイキョウイク</t>
    </rPh>
    <phoneticPr fontId="13"/>
  </si>
  <si>
    <t>気管挿管</t>
    <rPh sb="0" eb="2">
      <t>キカン</t>
    </rPh>
    <rPh sb="2" eb="4">
      <t>ソウカン</t>
    </rPh>
    <phoneticPr fontId="13"/>
  </si>
  <si>
    <t>就業前教育</t>
    <rPh sb="0" eb="3">
      <t>シュウギョウマエ</t>
    </rPh>
    <rPh sb="3" eb="5">
      <t>キョウイク</t>
    </rPh>
    <phoneticPr fontId="13"/>
  </si>
  <si>
    <t>人</t>
    <rPh sb="0" eb="1">
      <t>ヒト</t>
    </rPh>
    <phoneticPr fontId="13"/>
  </si>
  <si>
    <t>備考</t>
    <rPh sb="0" eb="2">
      <t>ビコウ</t>
    </rPh>
    <phoneticPr fontId="13"/>
  </si>
  <si>
    <t>受入人数</t>
    <rPh sb="0" eb="2">
      <t>ウケイレ</t>
    </rPh>
    <rPh sb="2" eb="4">
      <t>ニンズウ</t>
    </rPh>
    <phoneticPr fontId="13"/>
  </si>
  <si>
    <t>実習期間</t>
    <rPh sb="0" eb="2">
      <t>ジッシュウ</t>
    </rPh>
    <rPh sb="2" eb="4">
      <t>キカン</t>
    </rPh>
    <phoneticPr fontId="13"/>
  </si>
  <si>
    <t>実習内容</t>
    <rPh sb="0" eb="2">
      <t>ジッシュウ</t>
    </rPh>
    <rPh sb="2" eb="4">
      <t>ナイヨウ</t>
    </rPh>
    <phoneticPr fontId="13"/>
  </si>
  <si>
    <t>救急医療に精通
した医師数</t>
    <rPh sb="0" eb="2">
      <t>キュウキュウ</t>
    </rPh>
    <rPh sb="2" eb="4">
      <t>イリョウ</t>
    </rPh>
    <rPh sb="5" eb="7">
      <t>セイツウ</t>
    </rPh>
    <rPh sb="10" eb="13">
      <t>イシスウ</t>
    </rPh>
    <phoneticPr fontId="13"/>
  </si>
  <si>
    <t>医療機関</t>
    <rPh sb="0" eb="2">
      <t>イリョウ</t>
    </rPh>
    <rPh sb="2" eb="4">
      <t>キカン</t>
    </rPh>
    <phoneticPr fontId="13"/>
  </si>
  <si>
    <t>（都道府県　　　　　　　　）</t>
    <rPh sb="1" eb="5">
      <t>トドウフケン</t>
    </rPh>
    <phoneticPr fontId="13"/>
  </si>
  <si>
    <t>救急救命士病院実習受入促進事業概要</t>
    <rPh sb="0" eb="2">
      <t>キュウキュウ</t>
    </rPh>
    <rPh sb="2" eb="5">
      <t>キュウメイシ</t>
    </rPh>
    <rPh sb="5" eb="7">
      <t>ビョウイン</t>
    </rPh>
    <rPh sb="7" eb="9">
      <t>ジッシュウ</t>
    </rPh>
    <rPh sb="9" eb="11">
      <t>ウケイレ</t>
    </rPh>
    <rPh sb="11" eb="13">
      <t>ソクシン</t>
    </rPh>
    <rPh sb="13" eb="15">
      <t>ジギョウ</t>
    </rPh>
    <rPh sb="15" eb="17">
      <t>ガイヨウ</t>
    </rPh>
    <phoneticPr fontId="13"/>
  </si>
  <si>
    <t>様式7-1</t>
    <rPh sb="0" eb="2">
      <t>ヨウシキ</t>
    </rPh>
    <phoneticPr fontId="13"/>
  </si>
  <si>
    <t>寄付金その他の収入</t>
    <rPh sb="0" eb="3">
      <t>キフキン</t>
    </rPh>
    <rPh sb="5" eb="6">
      <t>タ</t>
    </rPh>
    <rPh sb="7" eb="9">
      <t>シュウニュウ</t>
    </rPh>
    <phoneticPr fontId="13"/>
  </si>
  <si>
    <t>円</t>
    <rPh sb="0" eb="1">
      <t>エン</t>
    </rPh>
    <phoneticPr fontId="13"/>
  </si>
  <si>
    <t>算出内訳</t>
    <rPh sb="0" eb="1">
      <t>ザン</t>
    </rPh>
    <rPh sb="1" eb="2">
      <t>デ</t>
    </rPh>
    <rPh sb="2" eb="3">
      <t>ナイ</t>
    </rPh>
    <rPh sb="3" eb="4">
      <t>ヤク</t>
    </rPh>
    <phoneticPr fontId="13"/>
  </si>
  <si>
    <t>収入額</t>
    <rPh sb="0" eb="1">
      <t>オサム</t>
    </rPh>
    <rPh sb="1" eb="2">
      <t>イ</t>
    </rPh>
    <rPh sb="2" eb="3">
      <t>ガク</t>
    </rPh>
    <phoneticPr fontId="13"/>
  </si>
  <si>
    <t>区分</t>
    <rPh sb="0" eb="1">
      <t>ク</t>
    </rPh>
    <rPh sb="1" eb="2">
      <t>ブン</t>
    </rPh>
    <phoneticPr fontId="13"/>
  </si>
  <si>
    <t>２．収入</t>
    <rPh sb="2" eb="3">
      <t>オサム</t>
    </rPh>
    <rPh sb="3" eb="4">
      <t>イ</t>
    </rPh>
    <phoneticPr fontId="13"/>
  </si>
  <si>
    <t>合計</t>
    <rPh sb="0" eb="1">
      <t>ゴウ</t>
    </rPh>
    <rPh sb="1" eb="2">
      <t>ケイ</t>
    </rPh>
    <phoneticPr fontId="13"/>
  </si>
  <si>
    <t>諸謝金（指導医謝金）</t>
    <phoneticPr fontId="13"/>
  </si>
  <si>
    <t>　社会保険料（非常勤）</t>
    <phoneticPr fontId="13"/>
  </si>
  <si>
    <t>　非常勤職員手当</t>
    <rPh sb="1" eb="4">
      <t>ヒジョウキン</t>
    </rPh>
    <rPh sb="4" eb="6">
      <t>ショクイン</t>
    </rPh>
    <rPh sb="6" eb="8">
      <t>テアテ</t>
    </rPh>
    <phoneticPr fontId="13"/>
  </si>
  <si>
    <t>　職員諸手当（非常勤）</t>
    <rPh sb="1" eb="3">
      <t>ショクイン</t>
    </rPh>
    <rPh sb="3" eb="6">
      <t>ショテアテ</t>
    </rPh>
    <rPh sb="7" eb="10">
      <t>ヒジョウキン</t>
    </rPh>
    <phoneticPr fontId="13"/>
  </si>
  <si>
    <t>その他給与費</t>
    <rPh sb="2" eb="3">
      <t>タ</t>
    </rPh>
    <rPh sb="3" eb="6">
      <t>キュウヨヒ</t>
    </rPh>
    <phoneticPr fontId="13"/>
  </si>
  <si>
    <t>　社会保険料</t>
    <phoneticPr fontId="13"/>
  </si>
  <si>
    <t>　職員諸手当</t>
    <rPh sb="1" eb="3">
      <t>ショクイン</t>
    </rPh>
    <rPh sb="3" eb="6">
      <t>ショテアテ</t>
    </rPh>
    <phoneticPr fontId="13"/>
  </si>
  <si>
    <t>　職員基本給</t>
    <rPh sb="1" eb="3">
      <t>ショクイン</t>
    </rPh>
    <rPh sb="3" eb="6">
      <t>キホンキュウ</t>
    </rPh>
    <phoneticPr fontId="13"/>
  </si>
  <si>
    <t>コーディネータ医給与費</t>
    <rPh sb="7" eb="8">
      <t>イ</t>
    </rPh>
    <rPh sb="8" eb="10">
      <t>キュウヨ</t>
    </rPh>
    <rPh sb="10" eb="11">
      <t>ヒ</t>
    </rPh>
    <phoneticPr fontId="13"/>
  </si>
  <si>
    <t>選定額</t>
    <rPh sb="0" eb="2">
      <t>センテイ</t>
    </rPh>
    <rPh sb="2" eb="3">
      <t>ガク</t>
    </rPh>
    <phoneticPr fontId="13"/>
  </si>
  <si>
    <t>基準額</t>
    <rPh sb="0" eb="3">
      <t>キジュンガク</t>
    </rPh>
    <phoneticPr fontId="13"/>
  </si>
  <si>
    <t>支出額</t>
    <rPh sb="0" eb="2">
      <t>シシュツ</t>
    </rPh>
    <phoneticPr fontId="13"/>
  </si>
  <si>
    <t>区分</t>
    <rPh sb="0" eb="2">
      <t>クブン</t>
    </rPh>
    <phoneticPr fontId="13"/>
  </si>
  <si>
    <t>１．事業明細書</t>
    <rPh sb="2" eb="4">
      <t>ジギョウ</t>
    </rPh>
    <rPh sb="4" eb="7">
      <t>メイサイショ</t>
    </rPh>
    <phoneticPr fontId="13"/>
  </si>
  <si>
    <t>（医療機関名）</t>
    <rPh sb="1" eb="3">
      <t>イリョウ</t>
    </rPh>
    <rPh sb="3" eb="5">
      <t>キカン</t>
    </rPh>
    <rPh sb="5" eb="6">
      <t>メイ</t>
    </rPh>
    <phoneticPr fontId="13"/>
  </si>
  <si>
    <t>救急救命士病院実習受入促進事業所要額明細書</t>
    <rPh sb="0" eb="2">
      <t>キュウキュウ</t>
    </rPh>
    <rPh sb="2" eb="5">
      <t>キュウメイシ</t>
    </rPh>
    <rPh sb="5" eb="7">
      <t>ビョウイン</t>
    </rPh>
    <rPh sb="7" eb="9">
      <t>ジッシュウ</t>
    </rPh>
    <rPh sb="9" eb="11">
      <t>ウケイレ</t>
    </rPh>
    <rPh sb="11" eb="13">
      <t>ソクシン</t>
    </rPh>
    <rPh sb="13" eb="15">
      <t>ジギョウ</t>
    </rPh>
    <rPh sb="15" eb="17">
      <t>ショヨウ</t>
    </rPh>
    <rPh sb="17" eb="18">
      <t>ガク</t>
    </rPh>
    <rPh sb="18" eb="21">
      <t>メイサイショ</t>
    </rPh>
    <phoneticPr fontId="13"/>
  </si>
  <si>
    <t>様式7-2</t>
    <rPh sb="0" eb="2">
      <t>ヨウシキ</t>
    </rPh>
    <phoneticPr fontId="13"/>
  </si>
  <si>
    <t>　　　２　補助所要額欄は、ＡとＢとを比べて低い方の額に２／３を乗じた額（千円未満切り捨て）が自動計算</t>
    <rPh sb="46" eb="48">
      <t>ジドウ</t>
    </rPh>
    <rPh sb="48" eb="50">
      <t>ケイサン</t>
    </rPh>
    <phoneticPr fontId="12"/>
  </si>
  <si>
    <t>（注）１　基準単価及び対象経費は、別紙「小児救急医療支援事業の概要」を参照</t>
    <rPh sb="9" eb="10">
      <t>オヨ</t>
    </rPh>
    <rPh sb="11" eb="13">
      <t>タイショウ</t>
    </rPh>
    <rPh sb="13" eb="15">
      <t>ケイヒ</t>
    </rPh>
    <rPh sb="35" eb="37">
      <t>サンショウ</t>
    </rPh>
    <phoneticPr fontId="12"/>
  </si>
  <si>
    <t>日</t>
    <rPh sb="0" eb="1">
      <t>ニチ</t>
    </rPh>
    <phoneticPr fontId="12"/>
  </si>
  <si>
    <t>オンコール</t>
    <phoneticPr fontId="12"/>
  </si>
  <si>
    <t>電話相談</t>
    <rPh sb="0" eb="2">
      <t>デンワ</t>
    </rPh>
    <rPh sb="2" eb="4">
      <t>ソウダン</t>
    </rPh>
    <phoneticPr fontId="12"/>
  </si>
  <si>
    <r>
      <t>夜間
(</t>
    </r>
    <r>
      <rPr>
        <sz val="10"/>
        <color theme="1"/>
        <rFont val="ＭＳ Ｐゴシック"/>
        <family val="3"/>
        <charset val="128"/>
        <scheme val="minor"/>
      </rPr>
      <t>手当支給あり)</t>
    </r>
    <rPh sb="0" eb="2">
      <t>ヤカン</t>
    </rPh>
    <rPh sb="4" eb="6">
      <t>テアテ</t>
    </rPh>
    <rPh sb="6" eb="8">
      <t>シキュウ</t>
    </rPh>
    <phoneticPr fontId="12"/>
  </si>
  <si>
    <r>
      <t>夜間
(</t>
    </r>
    <r>
      <rPr>
        <sz val="10"/>
        <color theme="1"/>
        <rFont val="ＭＳ Ｐゴシック"/>
        <family val="3"/>
        <charset val="128"/>
        <scheme val="minor"/>
      </rPr>
      <t>手当支給なし)</t>
    </r>
    <rPh sb="0" eb="2">
      <t>ヤカン</t>
    </rPh>
    <rPh sb="4" eb="6">
      <t>テアテ</t>
    </rPh>
    <rPh sb="6" eb="8">
      <t>シキュウ</t>
    </rPh>
    <phoneticPr fontId="12"/>
  </si>
  <si>
    <t>休日Ｃ</t>
    <rPh sb="0" eb="2">
      <t>キュウジツ</t>
    </rPh>
    <phoneticPr fontId="12"/>
  </si>
  <si>
    <t>休日Ｂ</t>
    <rPh sb="0" eb="2">
      <t>キュウジツ</t>
    </rPh>
    <phoneticPr fontId="12"/>
  </si>
  <si>
    <t>休日Ａ</t>
    <rPh sb="0" eb="2">
      <t>キュウジツ</t>
    </rPh>
    <phoneticPr fontId="12"/>
  </si>
  <si>
    <t>補助所要額</t>
    <phoneticPr fontId="12"/>
  </si>
  <si>
    <t>実支出
予定額：Ｂ</t>
    <phoneticPr fontId="12"/>
  </si>
  <si>
    <r>
      <t xml:space="preserve">補助基準額：Ａ
</t>
    </r>
    <r>
      <rPr>
        <sz val="10"/>
        <color theme="1"/>
        <rFont val="ＭＳ Ｐゴシック"/>
        <family val="3"/>
        <charset val="128"/>
        <scheme val="minor"/>
      </rPr>
      <t xml:space="preserve"> (日数×基準単価)</t>
    </r>
    <phoneticPr fontId="12"/>
  </si>
  <si>
    <t>診療区分及び
実施予定日数</t>
    <rPh sb="7" eb="9">
      <t>ジッシ</t>
    </rPh>
    <rPh sb="9" eb="11">
      <t>ヨテイ</t>
    </rPh>
    <rPh sb="11" eb="13">
      <t>ニッスウ</t>
    </rPh>
    <phoneticPr fontId="12"/>
  </si>
  <si>
    <t>地区名</t>
    <rPh sb="0" eb="3">
      <t>チクメイ</t>
    </rPh>
    <phoneticPr fontId="12"/>
  </si>
  <si>
    <t>小児
救急
医療
支援
事業</t>
    <rPh sb="0" eb="2">
      <t>ショウニ</t>
    </rPh>
    <rPh sb="3" eb="5">
      <t>キュウキュウ</t>
    </rPh>
    <rPh sb="6" eb="8">
      <t>イリョウ</t>
    </rPh>
    <rPh sb="9" eb="11">
      <t>シエン</t>
    </rPh>
    <rPh sb="12" eb="14">
      <t>ジギョウ</t>
    </rPh>
    <phoneticPr fontId="12"/>
  </si>
  <si>
    <t>（事業主体名　　　　　　　　　　　　）</t>
    <phoneticPr fontId="12"/>
  </si>
  <si>
    <t>令和６年度小児救急医療支援事業計画書</t>
    <rPh sb="0" eb="2">
      <t>レイワ</t>
    </rPh>
    <phoneticPr fontId="12"/>
  </si>
  <si>
    <t>様式４－４（県病院局以外用）</t>
    <phoneticPr fontId="12"/>
  </si>
  <si>
    <t>　当番日が、同一日、同一医療機関、同一診療体制の場合は、算定しないものとする。）。</t>
    <phoneticPr fontId="12"/>
  </si>
  <si>
    <t>※診療日数は、地区における事業日数とする（ただし、病院群輪番制の当番日と小児救急医療支援事業の</t>
    <phoneticPr fontId="12"/>
  </si>
  <si>
    <t>－</t>
    <phoneticPr fontId="12"/>
  </si>
  <si>
    <t>午後６時から翌日午前８時まで診療を行うもの</t>
    <phoneticPr fontId="12"/>
  </si>
  <si>
    <t>夜間</t>
    <rPh sb="0" eb="2">
      <t>ヤカン</t>
    </rPh>
    <phoneticPr fontId="12"/>
  </si>
  <si>
    <t>午前８時から午後１時まで診療を行うもの
又は
午後１時から午後６時まで診療を行うもの</t>
    <phoneticPr fontId="12"/>
  </si>
  <si>
    <t>週休二日制に伴う土曜日又はその振替日
　なお、週休二日制に伴う土曜日又はその振替日として取扱えるのは、当該地区において救急医療を行っている医療機関の６０％以上が閉院方式で週休二日制を実施している場合に限る。
　ただし、診療日数として設定できるのは、国民の祝日に関する法律に定める祝日及び休日並びに年末年始の日（１２月２９日から１月３日まで）を除く月曜日から土曜日の間に１日のみとする。</t>
    <phoneticPr fontId="12"/>
  </si>
  <si>
    <t>日曜日、国民の祝日に関する法律（昭和２３年法律
第１７８号）に定める祝日及び休日並びに年末年始の日
（１２月２９日から１月３日まで）</t>
    <phoneticPr fontId="12"/>
  </si>
  <si>
    <t>午前８時から午後６時まで診療を行うもの</t>
    <phoneticPr fontId="12"/>
  </si>
  <si>
    <t>休日の取扱い</t>
    <phoneticPr fontId="12"/>
  </si>
  <si>
    <t>対象時間及び最低診療時間</t>
    <phoneticPr fontId="12"/>
  </si>
  <si>
    <t>区分</t>
    <rPh sb="0" eb="2">
      <t>クブン</t>
    </rPh>
    <phoneticPr fontId="12"/>
  </si>
  <si>
    <t>　診療日は、原則として診療時間が次の表に定める区分欄ごとにそれぞれ１日とする。</t>
    <phoneticPr fontId="12"/>
  </si>
  <si>
    <t>◆診療日の設定方法</t>
    <phoneticPr fontId="12"/>
  </si>
  <si>
    <t xml:space="preserve"> 　　　</t>
    <phoneticPr fontId="12"/>
  </si>
  <si>
    <t>　　　　　算定しないものとする。）。</t>
  </si>
  <si>
    <t>　　　　　事業の当番日が、同一日、同一医療機関、同一診療体制の場合は、算定しないものとする。）。</t>
    <phoneticPr fontId="12"/>
  </si>
  <si>
    <t>　　　２　診療日数は、地区における事業日数とする（ただし、病院群輪番制の当番日と小児救急医療支援</t>
    <phoneticPr fontId="12"/>
  </si>
  <si>
    <t>（注）１　診療日の設定方法については、以下に定めるところによるものとする。</t>
  </si>
  <si>
    <t xml:space="preserve">   (5) オンコール体制を執っている場合：１３，５７０円×診療日数</t>
    <phoneticPr fontId="12"/>
  </si>
  <si>
    <t>（オンコール体制）</t>
  </si>
  <si>
    <t xml:space="preserve">   (4) 小児救急電話相談実施：１４，８３８円×診療日数</t>
    <phoneticPr fontId="12"/>
  </si>
  <si>
    <t>　　　　手当てを支給する場合に限る）：１９，７８２円×診療日数</t>
    <phoneticPr fontId="12"/>
  </si>
  <si>
    <t xml:space="preserve">   (3) 夜間（労働基準法第37条第1項及び第3項に定める割増賃金により</t>
    <phoneticPr fontId="12"/>
  </si>
  <si>
    <t xml:space="preserve"> 　(2) 休日Ｃ：１３，１５０円×診療日数</t>
    <phoneticPr fontId="12"/>
  </si>
  <si>
    <t xml:space="preserve"> 　(1) 休日Ａ、休日Ｂ及び夜間：２６，３１０円×診療日数</t>
    <phoneticPr fontId="12"/>
  </si>
  <si>
    <t>（常勤の体制）</t>
  </si>
  <si>
    <t>小児救急医療支援
実施事業に必要な
次に掲げる経費
(1)給与費
　・常勤職員給与費
　・非常勤職員給与費
　・法定福利費等
(2)報償費
　・医師雇上謝金</t>
    <phoneticPr fontId="12"/>
  </si>
  <si>
    <t>１地区当たり次により算出された額の合算額</t>
    <phoneticPr fontId="12"/>
  </si>
  <si>
    <t>小児
救急
医療
支援
事業</t>
    <phoneticPr fontId="12"/>
  </si>
  <si>
    <t>３　対象経費</t>
    <rPh sb="2" eb="4">
      <t>タイショウ</t>
    </rPh>
    <rPh sb="4" eb="6">
      <t>ケイヒ</t>
    </rPh>
    <phoneticPr fontId="12"/>
  </si>
  <si>
    <t>２　基準額（平成31年度単価（案））</t>
    <rPh sb="2" eb="5">
      <t>キジュンガク</t>
    </rPh>
    <rPh sb="6" eb="8">
      <t>ヘイセイ</t>
    </rPh>
    <rPh sb="10" eb="12">
      <t>ネンド</t>
    </rPh>
    <rPh sb="12" eb="14">
      <t>タンカ</t>
    </rPh>
    <rPh sb="15" eb="16">
      <t>アン</t>
    </rPh>
    <phoneticPr fontId="12"/>
  </si>
  <si>
    <t>１　種目</t>
    <rPh sb="2" eb="4">
      <t>シュモク</t>
    </rPh>
    <phoneticPr fontId="12"/>
  </si>
  <si>
    <t>　　　した額とを比較して少ない方の額）に３分の２を乗じて得た額の合計額を交付額とする。</t>
    <phoneticPr fontId="12"/>
  </si>
  <si>
    <t>　　　(1) により種目ごとに選定された額の合計額と市町村又は一部事務組合（広域連合）が補助</t>
    <phoneticPr fontId="12"/>
  </si>
  <si>
    <t>　(2) (1) により種目ごとに選定された額の合計額（ただし、病院の開設者が行う事業については、</t>
    <phoneticPr fontId="12"/>
  </si>
  <si>
    <t>　　　出額とを地区ごとに比較して少ない方の額を選定する。</t>
    <phoneticPr fontId="12"/>
  </si>
  <si>
    <t>　(1) 次の表の第１欄に定める種目ごとに、第２欄に定める基準額と第３欄に定める対象経費の実支</t>
    <phoneticPr fontId="12"/>
  </si>
  <si>
    <t>２　小児救急医療支援事業運営費補助金の計算方法</t>
  </si>
  <si>
    <t>　地域の小児科を標榜する病院群又は病院が病院群輪番制方式又は共同利用型病院方式により、小児救急医療に係る休日夜間の診療体制を整えるものとし、原則として、初期救急医療施設からの転送患者を受け入れるものとする。</t>
    <phoneticPr fontId="12"/>
  </si>
  <si>
    <t>１　事業内容</t>
  </si>
  <si>
    <t>小児救急医療支援事業の概要</t>
    <phoneticPr fontId="12"/>
  </si>
  <si>
    <t>別紙</t>
    <rPh sb="0" eb="2">
      <t>ベッシ</t>
    </rPh>
    <phoneticPr fontId="12"/>
  </si>
  <si>
    <t>基準額</t>
    <rPh sb="0" eb="3">
      <t>キジュンガク</t>
    </rPh>
    <phoneticPr fontId="1"/>
  </si>
  <si>
    <t>選定額</t>
    <rPh sb="0" eb="2">
      <t>センテイ</t>
    </rPh>
    <rPh sb="2" eb="3">
      <t>ガク</t>
    </rPh>
    <phoneticPr fontId="1"/>
  </si>
  <si>
    <t>（記載例３）</t>
    <rPh sb="1" eb="4">
      <t>キサイレイ</t>
    </rPh>
    <phoneticPr fontId="2"/>
  </si>
  <si>
    <t>ドクターカー</t>
  </si>
  <si>
    <t>様式44-1</t>
    <rPh sb="0" eb="2">
      <t>ヨウシキ</t>
    </rPh>
    <phoneticPr fontId="2"/>
  </si>
  <si>
    <t>病院間の患者搬送のための病院救急車活用促進事業概要</t>
    <rPh sb="0" eb="2">
      <t>ビョウイン</t>
    </rPh>
    <rPh sb="2" eb="3">
      <t>カン</t>
    </rPh>
    <rPh sb="4" eb="6">
      <t>カンジャ</t>
    </rPh>
    <rPh sb="6" eb="8">
      <t>ハンソウ</t>
    </rPh>
    <rPh sb="12" eb="14">
      <t>ビョウイン</t>
    </rPh>
    <rPh sb="14" eb="17">
      <t>キュウキュウシャ</t>
    </rPh>
    <rPh sb="17" eb="19">
      <t>カツヨウ</t>
    </rPh>
    <rPh sb="19" eb="21">
      <t>ソクシン</t>
    </rPh>
    <rPh sb="21" eb="23">
      <t>ジギョウ</t>
    </rPh>
    <rPh sb="23" eb="25">
      <t>ガイヨウ</t>
    </rPh>
    <phoneticPr fontId="2"/>
  </si>
  <si>
    <t>（都道府県名　　　　　　　　）</t>
    <rPh sb="1" eb="5">
      <t>トドウフケン</t>
    </rPh>
    <rPh sb="5" eb="6">
      <t>メイ</t>
    </rPh>
    <phoneticPr fontId="2"/>
  </si>
  <si>
    <t>医療機関等名称</t>
    <rPh sb="0" eb="2">
      <t>イリョウ</t>
    </rPh>
    <rPh sb="2" eb="4">
      <t>キカン</t>
    </rPh>
    <rPh sb="4" eb="5">
      <t>ナド</t>
    </rPh>
    <rPh sb="5" eb="7">
      <t>メイショウ</t>
    </rPh>
    <phoneticPr fontId="2"/>
  </si>
  <si>
    <t>事業実施年月日</t>
    <rPh sb="0" eb="2">
      <t>ジギョウ</t>
    </rPh>
    <rPh sb="2" eb="4">
      <t>ジッシ</t>
    </rPh>
    <rPh sb="4" eb="5">
      <t>ネン</t>
    </rPh>
    <rPh sb="5" eb="6">
      <t>ツキ</t>
    </rPh>
    <rPh sb="6" eb="7">
      <t>ヒ</t>
    </rPh>
    <phoneticPr fontId="2"/>
  </si>
  <si>
    <t>　　　年　　　月　　　日　～　　　年　　　月　　　日</t>
    <rPh sb="3" eb="4">
      <t>ネン</t>
    </rPh>
    <rPh sb="7" eb="8">
      <t>ツキ</t>
    </rPh>
    <rPh sb="11" eb="12">
      <t>ニチ</t>
    </rPh>
    <phoneticPr fontId="2"/>
  </si>
  <si>
    <t>運行管理者、運行実務者数</t>
    <rPh sb="0" eb="2">
      <t>ウンコウ</t>
    </rPh>
    <rPh sb="2" eb="5">
      <t>カンリシャ</t>
    </rPh>
    <rPh sb="6" eb="8">
      <t>ウンコウ</t>
    </rPh>
    <rPh sb="8" eb="11">
      <t>ジツムシャ</t>
    </rPh>
    <rPh sb="11" eb="12">
      <t>スウ</t>
    </rPh>
    <phoneticPr fontId="2"/>
  </si>
  <si>
    <t>運行管理者、運行実務者の
研修受講状況</t>
    <rPh sb="0" eb="2">
      <t>ウンコウ</t>
    </rPh>
    <rPh sb="2" eb="5">
      <t>カンリシャ</t>
    </rPh>
    <rPh sb="6" eb="8">
      <t>ウンコウ</t>
    </rPh>
    <rPh sb="8" eb="11">
      <t>ジツムシャ</t>
    </rPh>
    <rPh sb="13" eb="15">
      <t>ケンシュウ</t>
    </rPh>
    <rPh sb="15" eb="17">
      <t>ジュコウ</t>
    </rPh>
    <rPh sb="17" eb="19">
      <t>ジョウキョウ</t>
    </rPh>
    <phoneticPr fontId="2"/>
  </si>
  <si>
    <t>NO.</t>
    <phoneticPr fontId="2"/>
  </si>
  <si>
    <t>研修受講日</t>
    <rPh sb="0" eb="2">
      <t>ケンシュウ</t>
    </rPh>
    <rPh sb="2" eb="4">
      <t>ジュコウ</t>
    </rPh>
    <rPh sb="4" eb="5">
      <t>ビ</t>
    </rPh>
    <phoneticPr fontId="2"/>
  </si>
  <si>
    <t>同乗医療従事者の人数</t>
    <rPh sb="0" eb="2">
      <t>ドウジョウ</t>
    </rPh>
    <rPh sb="2" eb="4">
      <t>イリョウ</t>
    </rPh>
    <rPh sb="4" eb="7">
      <t>ジュウジシャ</t>
    </rPh>
    <rPh sb="8" eb="9">
      <t>ヒト</t>
    </rPh>
    <rPh sb="9" eb="10">
      <t>スウ</t>
    </rPh>
    <phoneticPr fontId="2"/>
  </si>
  <si>
    <t>救急救命士</t>
    <rPh sb="0" eb="2">
      <t>キュウキュウ</t>
    </rPh>
    <rPh sb="2" eb="5">
      <t>キュウメイシ</t>
    </rPh>
    <phoneticPr fontId="2"/>
  </si>
  <si>
    <t>備考（他に同乗する医療従事者がいる場合、職種と人数を記入）</t>
    <rPh sb="0" eb="2">
      <t>ビコウ</t>
    </rPh>
    <rPh sb="3" eb="4">
      <t>ホカ</t>
    </rPh>
    <rPh sb="5" eb="7">
      <t>ドウジョウ</t>
    </rPh>
    <rPh sb="9" eb="11">
      <t>イリョウ</t>
    </rPh>
    <rPh sb="11" eb="14">
      <t>ジュウジシャ</t>
    </rPh>
    <rPh sb="17" eb="19">
      <t>バアイ</t>
    </rPh>
    <rPh sb="20" eb="22">
      <t>ショクシュ</t>
    </rPh>
    <rPh sb="23" eb="25">
      <t>ニンズウ</t>
    </rPh>
    <rPh sb="26" eb="28">
      <t>キニュウ</t>
    </rPh>
    <phoneticPr fontId="2"/>
  </si>
  <si>
    <t>所属医療機関との
通信手段の確保方法</t>
    <rPh sb="0" eb="2">
      <t>ショゾク</t>
    </rPh>
    <rPh sb="2" eb="4">
      <t>イリョウ</t>
    </rPh>
    <rPh sb="4" eb="6">
      <t>キカン</t>
    </rPh>
    <phoneticPr fontId="2"/>
  </si>
  <si>
    <t>※救急医療対策事業実施要綱「病院間の患者搬送のための病院救急車活用促進事業」の運営方針や整備基準を満たすことを確認できるように記載すること。</t>
    <rPh sb="1" eb="3">
      <t>キュウキュウ</t>
    </rPh>
    <rPh sb="3" eb="5">
      <t>イリョウ</t>
    </rPh>
    <rPh sb="5" eb="7">
      <t>タイサク</t>
    </rPh>
    <rPh sb="7" eb="9">
      <t>ジギョウ</t>
    </rPh>
    <rPh sb="9" eb="11">
      <t>ジッシ</t>
    </rPh>
    <rPh sb="11" eb="13">
      <t>ヨウコウ</t>
    </rPh>
    <rPh sb="14" eb="16">
      <t>ビョウイン</t>
    </rPh>
    <rPh sb="16" eb="17">
      <t>カン</t>
    </rPh>
    <rPh sb="18" eb="20">
      <t>カンジャ</t>
    </rPh>
    <rPh sb="20" eb="22">
      <t>ハンソウ</t>
    </rPh>
    <rPh sb="26" eb="28">
      <t>ビョウイン</t>
    </rPh>
    <rPh sb="28" eb="31">
      <t>キュウキュウシャ</t>
    </rPh>
    <rPh sb="31" eb="33">
      <t>カツヨウ</t>
    </rPh>
    <rPh sb="33" eb="35">
      <t>ソクシン</t>
    </rPh>
    <rPh sb="35" eb="37">
      <t>ジギョウ</t>
    </rPh>
    <rPh sb="39" eb="41">
      <t>ウンエイ</t>
    </rPh>
    <rPh sb="41" eb="43">
      <t>ホウシン</t>
    </rPh>
    <rPh sb="44" eb="46">
      <t>セイビ</t>
    </rPh>
    <rPh sb="46" eb="48">
      <t>キジュン</t>
    </rPh>
    <rPh sb="49" eb="50">
      <t>ミ</t>
    </rPh>
    <rPh sb="55" eb="57">
      <t>カクニン</t>
    </rPh>
    <rPh sb="63" eb="65">
      <t>キサイ</t>
    </rPh>
    <phoneticPr fontId="2"/>
  </si>
  <si>
    <t>様式44-2</t>
    <rPh sb="0" eb="2">
      <t>ヨウシキ</t>
    </rPh>
    <phoneticPr fontId="2"/>
  </si>
  <si>
    <t>病院間の患者搬送のための病院救急車活用促進事業所要額明細書</t>
    <rPh sb="23" eb="26">
      <t>ショヨウガク</t>
    </rPh>
    <rPh sb="26" eb="29">
      <t>メイサイショ</t>
    </rPh>
    <phoneticPr fontId="2"/>
  </si>
  <si>
    <t>医療機関名</t>
    <rPh sb="0" eb="2">
      <t>イリョウ</t>
    </rPh>
    <rPh sb="2" eb="5">
      <t>キカンメイ</t>
    </rPh>
    <phoneticPr fontId="2"/>
  </si>
  <si>
    <t>支出</t>
    <rPh sb="0" eb="2">
      <t>シシュツ</t>
    </rPh>
    <phoneticPr fontId="2"/>
  </si>
  <si>
    <t>支出額</t>
    <rPh sb="0" eb="2">
      <t>シシュツ</t>
    </rPh>
    <phoneticPr fontId="2"/>
  </si>
  <si>
    <t>算出内訳</t>
    <rPh sb="0" eb="2">
      <t>サンシュツ</t>
    </rPh>
    <rPh sb="2" eb="4">
      <t>ウチワケ</t>
    </rPh>
    <phoneticPr fontId="2"/>
  </si>
  <si>
    <t>選定額</t>
    <rPh sb="0" eb="2">
      <t>センテイ</t>
    </rPh>
    <rPh sb="2" eb="3">
      <t>ガク</t>
    </rPh>
    <phoneticPr fontId="2"/>
  </si>
  <si>
    <t>給与費</t>
    <rPh sb="0" eb="3">
      <t>キュウヨヒ</t>
    </rPh>
    <phoneticPr fontId="2"/>
  </si>
  <si>
    <t>事業月数</t>
    <rPh sb="0" eb="2">
      <t>ジギョウ</t>
    </rPh>
    <rPh sb="2" eb="4">
      <t>ツキスウ</t>
    </rPh>
    <phoneticPr fontId="2"/>
  </si>
  <si>
    <t>備品購入</t>
    <rPh sb="0" eb="2">
      <t>ビヒン</t>
    </rPh>
    <rPh sb="2" eb="4">
      <t>コウニュウ</t>
    </rPh>
    <phoneticPr fontId="2"/>
  </si>
  <si>
    <t>通信運搬費</t>
    <rPh sb="0" eb="2">
      <t>ツウシン</t>
    </rPh>
    <rPh sb="2" eb="5">
      <t>ウンパンヒ</t>
    </rPh>
    <phoneticPr fontId="2"/>
  </si>
  <si>
    <t>保険料</t>
    <rPh sb="0" eb="3">
      <t>ホケンリョウ</t>
    </rPh>
    <phoneticPr fontId="2"/>
  </si>
  <si>
    <t>燃料費</t>
    <rPh sb="0" eb="3">
      <t>ネンリョウヒ</t>
    </rPh>
    <phoneticPr fontId="2"/>
  </si>
  <si>
    <t>租税公課</t>
    <rPh sb="0" eb="2">
      <t>ソゼイ</t>
    </rPh>
    <rPh sb="2" eb="4">
      <t>コウカ</t>
    </rPh>
    <phoneticPr fontId="2"/>
  </si>
  <si>
    <t>　自動車税</t>
    <rPh sb="1" eb="5">
      <t>ジドウシャゼイ</t>
    </rPh>
    <phoneticPr fontId="2"/>
  </si>
  <si>
    <t>　自動車重量税</t>
    <rPh sb="1" eb="4">
      <t>ジドウシャ</t>
    </rPh>
    <rPh sb="4" eb="7">
      <t>ジュウリョウゼイ</t>
    </rPh>
    <phoneticPr fontId="2"/>
  </si>
  <si>
    <t>収入</t>
    <rPh sb="0" eb="2">
      <t>シュウニュウ</t>
    </rPh>
    <phoneticPr fontId="2"/>
  </si>
  <si>
    <t>収入額</t>
    <rPh sb="0" eb="2">
      <t>シュウニュウ</t>
    </rPh>
    <rPh sb="2" eb="3">
      <t>ガク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</si>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</sst>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General&quot;床&quot;"/>
    <numFmt numFmtId="178" formatCode="General&quot;回&quot;"/>
    <numFmt numFmtId="179" formatCode="#,##0;&quot;△ &quot;#,##0"/>
    <numFmt numFmtId="180" formatCode="General&quot;月&quot;"/>
    <numFmt numFmtId="181" formatCode="General&quot;円&quot;"/>
    <numFmt numFmtId="182" formatCode="#,##0&quot;円&quot;;&quot;△ &quot;#,##0&quot;&quot;&quot;円&quot;"/>
    <numFmt numFmtId="183" formatCode="#,##0_ &quot;日&quot;"/>
    <numFmt numFmtId="184" formatCode="#,##0_ &quot;床&quot;"/>
    <numFmt numFmtId="185" formatCode="\(0&quot;&quot;\)"/>
    <numFmt numFmtId="186" formatCode="#,##0_);\(#,##0\)"/>
    <numFmt numFmtId="187" formatCode="\(0.0&quot;日&quot;\)"/>
    <numFmt numFmtId="188" formatCode="General&quot;人&quot;"/>
  </numFmts>
  <fonts count="30">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ゴシック"/>
      <family val="3"/>
      <charset val="128"/>
    </font>
    <font>
      <strike/>
      <sz val="12"/>
      <color rgb="FFFF0000"/>
      <name val="ＭＳ ゴシック"/>
      <family val="3"/>
      <charset val="128"/>
    </font>
    <font>
      <sz val="11"/>
      <name val="ＭＳ Ｐゴシック"/>
      <family val="3"/>
      <charset val="128"/>
    </font>
    <font>
      <b/>
      <sz val="10"/>
      <color indexed="81"/>
      <name val="ＭＳ ゴシック"/>
      <family val="3"/>
      <charset val="128"/>
    </font>
    <font>
      <sz val="11"/>
      <name val="ＭＳ ゴシック"/>
      <family val="3"/>
      <charset val="128"/>
    </font>
    <font>
      <sz val="9"/>
      <name val="ＭＳ ゴシック"/>
      <family val="3"/>
      <charset val="128"/>
    </font>
    <font>
      <b/>
      <sz val="9"/>
      <color indexed="81"/>
      <name val="MS P ゴシック"/>
      <family val="3"/>
      <charset val="128"/>
    </font>
    <font>
      <sz val="10"/>
      <name val="ＭＳ ゴシック"/>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0"/>
      <color theme="1"/>
      <name val="ＭＳ Ｐゴシック"/>
      <family val="2"/>
      <scheme val="minor"/>
    </font>
    <font>
      <sz val="10"/>
      <color theme="1"/>
      <name val="ＭＳ Ｐゴシック"/>
      <family val="3"/>
      <charset val="128"/>
      <scheme val="minor"/>
    </font>
    <font>
      <b/>
      <sz val="11"/>
      <color rgb="FFFF0000"/>
      <name val="ＭＳ Ｐゴシック"/>
      <family val="3"/>
      <charset val="128"/>
    </font>
    <font>
      <u/>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trike/>
      <sz val="12"/>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99"/>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top style="hair">
        <color auto="1"/>
      </top>
      <bottom style="thin">
        <color indexed="64"/>
      </bottom>
      <diagonal/>
    </border>
    <border>
      <left/>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auto="1"/>
      </left>
      <right/>
      <top/>
      <bottom style="hair">
        <color auto="1"/>
      </bottom>
      <diagonal/>
    </border>
    <border>
      <left/>
      <right/>
      <top/>
      <bottom style="hair">
        <color auto="1"/>
      </bottom>
      <diagonal/>
    </border>
    <border>
      <left style="thin">
        <color indexed="64"/>
      </left>
      <right style="thin">
        <color indexed="64"/>
      </right>
      <top/>
      <bottom style="hair">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style="thin">
        <color indexed="64"/>
      </right>
      <top style="hair">
        <color indexed="64"/>
      </top>
      <bottom/>
      <diagonal style="hair">
        <color auto="1"/>
      </diagonal>
    </border>
    <border diagonalUp="1">
      <left style="thin">
        <color indexed="64"/>
      </left>
      <right style="hair">
        <color indexed="64"/>
      </right>
      <top style="hair">
        <color indexed="64"/>
      </top>
      <bottom/>
      <diagonal style="hair">
        <color auto="1"/>
      </diagonal>
    </border>
    <border>
      <left/>
      <right style="thin">
        <color indexed="64"/>
      </right>
      <top style="hair">
        <color indexed="64"/>
      </top>
      <bottom/>
      <diagonal/>
    </border>
    <border>
      <left style="thin">
        <color auto="1"/>
      </left>
      <right/>
      <top style="hair">
        <color auto="1"/>
      </top>
      <bottom/>
      <diagonal/>
    </border>
    <border>
      <left/>
      <right style="thin">
        <color indexed="64"/>
      </right>
      <top style="hair">
        <color indexed="64"/>
      </top>
      <bottom style="thin">
        <color indexed="64"/>
      </bottom>
      <diagonal/>
    </border>
    <border diagonalUp="1">
      <left style="hair">
        <color indexed="64"/>
      </left>
      <right style="thin">
        <color indexed="64"/>
      </right>
      <top style="hair">
        <color indexed="64"/>
      </top>
      <bottom style="hair">
        <color indexed="64"/>
      </bottom>
      <diagonal style="hair">
        <color auto="1"/>
      </diagonal>
    </border>
    <border diagonalUp="1">
      <left style="thin">
        <color indexed="64"/>
      </left>
      <right style="hair">
        <color indexed="64"/>
      </right>
      <top style="hair">
        <color indexed="64"/>
      </top>
      <bottom style="hair">
        <color indexed="64"/>
      </bottom>
      <diagonal style="hair">
        <color auto="1"/>
      </diagonal>
    </border>
    <border>
      <left/>
      <right style="thin">
        <color indexed="64"/>
      </right>
      <top style="hair">
        <color indexed="64"/>
      </top>
      <bottom style="hair">
        <color indexed="64"/>
      </bottom>
      <diagonal/>
    </border>
    <border diagonalUp="1">
      <left style="hair">
        <color indexed="64"/>
      </left>
      <right style="thin">
        <color indexed="64"/>
      </right>
      <top/>
      <bottom style="hair">
        <color indexed="64"/>
      </bottom>
      <diagonal style="hair">
        <color auto="1"/>
      </diagonal>
    </border>
    <border diagonalUp="1">
      <left style="thin">
        <color indexed="64"/>
      </left>
      <right style="hair">
        <color indexed="64"/>
      </right>
      <top/>
      <bottom style="hair">
        <color indexed="64"/>
      </bottom>
      <diagonal style="hair">
        <color auto="1"/>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alignment vertical="center"/>
    </xf>
    <xf numFmtId="0" fontId="18" fillId="0" borderId="0">
      <alignment vertical="center"/>
    </xf>
    <xf numFmtId="0" fontId="18" fillId="0" borderId="0">
      <alignment vertical="center"/>
    </xf>
    <xf numFmtId="0" fontId="22" fillId="0" borderId="0">
      <alignment vertical="center"/>
    </xf>
    <xf numFmtId="38" fontId="18" fillId="0" borderId="0" applyFont="0" applyFill="0" applyBorder="0" applyAlignment="0" applyProtection="0">
      <alignment vertical="center"/>
    </xf>
  </cellStyleXfs>
  <cellXfs count="555">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right" vertical="center" shrinkToFit="1"/>
    </xf>
    <xf numFmtId="177" fontId="3" fillId="2" borderId="2" xfId="0" applyNumberFormat="1" applyFont="1" applyFill="1" applyBorder="1" applyAlignment="1">
      <alignment horizontal="right" vertical="center"/>
    </xf>
    <xf numFmtId="0" fontId="3" fillId="0" borderId="2" xfId="0" applyFont="1" applyBorder="1" applyAlignment="1">
      <alignment horizontal="right" vertical="center" shrinkToFit="1"/>
    </xf>
    <xf numFmtId="177" fontId="3" fillId="2" borderId="15" xfId="0" applyNumberFormat="1" applyFont="1" applyFill="1" applyBorder="1" applyAlignment="1">
      <alignment horizontal="right" vertical="center"/>
    </xf>
    <xf numFmtId="0" fontId="3" fillId="0" borderId="6" xfId="0" applyFont="1" applyBorder="1" applyAlignment="1">
      <alignment horizontal="right" vertical="center" shrinkToFit="1"/>
    </xf>
    <xf numFmtId="177" fontId="3" fillId="2" borderId="0" xfId="0" applyNumberFormat="1" applyFont="1" applyFill="1" applyAlignment="1">
      <alignment horizontal="right" vertical="center"/>
    </xf>
    <xf numFmtId="0" fontId="3" fillId="0" borderId="0" xfId="0" applyFont="1" applyAlignment="1">
      <alignment horizontal="right" vertical="center" shrinkToFit="1"/>
    </xf>
    <xf numFmtId="177" fontId="3" fillId="2" borderId="10" xfId="0" applyNumberFormat="1" applyFont="1" applyFill="1" applyBorder="1" applyAlignment="1">
      <alignment horizontal="right" vertical="center"/>
    </xf>
    <xf numFmtId="0" fontId="3" fillId="0" borderId="11"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lignment vertical="center"/>
    </xf>
    <xf numFmtId="0" fontId="3" fillId="0" borderId="9" xfId="0" applyFont="1" applyBorder="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176" fontId="3" fillId="2" borderId="11" xfId="0" applyNumberFormat="1" applyFont="1" applyFill="1" applyBorder="1">
      <alignment vertical="center"/>
    </xf>
    <xf numFmtId="0" fontId="3" fillId="2" borderId="10" xfId="0" applyFont="1" applyFill="1" applyBorder="1" applyAlignment="1">
      <alignment vertical="center" wrapText="1"/>
    </xf>
    <xf numFmtId="0" fontId="3" fillId="0" borderId="6" xfId="0" applyFont="1" applyBorder="1" applyAlignment="1">
      <alignment horizontal="left" vertical="center" indent="1"/>
    </xf>
    <xf numFmtId="176" fontId="3" fillId="0" borderId="5" xfId="0" applyNumberFormat="1" applyFont="1" applyBorder="1">
      <alignment vertical="center"/>
    </xf>
    <xf numFmtId="176" fontId="3" fillId="0" borderId="11" xfId="0" applyNumberFormat="1" applyFont="1" applyBorder="1">
      <alignment vertical="center"/>
    </xf>
    <xf numFmtId="0" fontId="3" fillId="0" borderId="10" xfId="0" applyFont="1" applyBorder="1">
      <alignment vertical="center"/>
    </xf>
    <xf numFmtId="0" fontId="3" fillId="0" borderId="6" xfId="0" applyFont="1" applyBorder="1" applyAlignment="1">
      <alignment horizontal="left" vertical="center" indent="2"/>
    </xf>
    <xf numFmtId="0" fontId="3" fillId="0" borderId="13" xfId="0" applyFont="1" applyBorder="1" applyAlignment="1">
      <alignment horizontal="center" vertical="center"/>
    </xf>
    <xf numFmtId="176" fontId="3" fillId="0" borderId="14" xfId="0" applyNumberFormat="1" applyFont="1" applyBorder="1">
      <alignment vertical="center"/>
    </xf>
    <xf numFmtId="0" fontId="3" fillId="0" borderId="12" xfId="0" applyFont="1" applyBorder="1">
      <alignment vertical="center"/>
    </xf>
    <xf numFmtId="0" fontId="3" fillId="0" borderId="3" xfId="0" applyFont="1" applyBorder="1">
      <alignment vertical="center"/>
    </xf>
    <xf numFmtId="0" fontId="3" fillId="0" borderId="13" xfId="0" applyFont="1" applyBorder="1">
      <alignment vertical="center"/>
    </xf>
    <xf numFmtId="0" fontId="3" fillId="0" borderId="16" xfId="0" applyFont="1" applyBorder="1">
      <alignment vertical="center"/>
    </xf>
    <xf numFmtId="0" fontId="3" fillId="0" borderId="1" xfId="0" applyFont="1" applyBorder="1">
      <alignment vertical="center"/>
    </xf>
    <xf numFmtId="180" fontId="3" fillId="2" borderId="11" xfId="0" applyNumberFormat="1" applyFont="1" applyFill="1" applyBorder="1" applyAlignment="1">
      <alignment horizontal="right" vertical="center"/>
    </xf>
    <xf numFmtId="0" fontId="3" fillId="0" borderId="7" xfId="0" applyFont="1" applyBorder="1">
      <alignment vertical="center"/>
    </xf>
    <xf numFmtId="0" fontId="3" fillId="2" borderId="14" xfId="0" applyFont="1" applyFill="1" applyBorder="1" applyAlignment="1">
      <alignment horizontal="center" vertical="center"/>
    </xf>
    <xf numFmtId="180" fontId="3" fillId="2" borderId="14" xfId="0" applyNumberFormat="1" applyFont="1" applyFill="1" applyBorder="1">
      <alignment vertical="center"/>
    </xf>
    <xf numFmtId="0" fontId="3" fillId="2" borderId="5" xfId="0" applyFont="1" applyFill="1" applyBorder="1" applyAlignment="1">
      <alignment horizontal="center" vertical="center"/>
    </xf>
    <xf numFmtId="180" fontId="3" fillId="2" borderId="5" xfId="0" applyNumberFormat="1" applyFont="1" applyFill="1" applyBorder="1">
      <alignment vertical="center"/>
    </xf>
    <xf numFmtId="181" fontId="3" fillId="0" borderId="5" xfId="0" applyNumberFormat="1" applyFont="1" applyBorder="1">
      <alignment vertical="center"/>
    </xf>
    <xf numFmtId="0" fontId="3" fillId="0" borderId="7" xfId="0" applyFont="1" applyBorder="1" applyAlignment="1">
      <alignment vertical="center" shrinkToFit="1"/>
    </xf>
    <xf numFmtId="0" fontId="3" fillId="0" borderId="0" xfId="0" applyFont="1" applyAlignment="1">
      <alignment horizontal="center" vertical="center" shrinkToFi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xf>
    <xf numFmtId="0" fontId="3" fillId="0" borderId="9" xfId="0" applyFont="1" applyBorder="1" applyAlignment="1">
      <alignment horizontal="centerContinuous" vertical="center"/>
    </xf>
    <xf numFmtId="0" fontId="3" fillId="0" borderId="5" xfId="0" applyFont="1" applyBorder="1" applyAlignment="1">
      <alignment horizontal="centerContinuous" vertical="center"/>
    </xf>
    <xf numFmtId="0" fontId="3" fillId="0" borderId="9" xfId="0" applyFont="1" applyBorder="1" applyAlignment="1">
      <alignment horizontal="center" vertical="center" wrapText="1"/>
    </xf>
    <xf numFmtId="0" fontId="4" fillId="0" borderId="11" xfId="0" applyFont="1" applyBorder="1" applyAlignment="1">
      <alignment horizontal="center" vertical="center"/>
    </xf>
    <xf numFmtId="0" fontId="3" fillId="0" borderId="11" xfId="0" applyFont="1" applyBorder="1">
      <alignment vertical="center"/>
    </xf>
    <xf numFmtId="0" fontId="3" fillId="0" borderId="10" xfId="0" applyFont="1" applyBorder="1" applyAlignment="1">
      <alignment horizontal="right" vertical="center" wrapText="1"/>
    </xf>
    <xf numFmtId="0" fontId="3" fillId="2" borderId="14" xfId="0" applyFont="1" applyFill="1" applyBorder="1" applyAlignment="1">
      <alignment horizontal="center" vertical="center" wrapText="1"/>
    </xf>
    <xf numFmtId="57" fontId="3" fillId="2" borderId="13" xfId="0" applyNumberFormat="1" applyFont="1" applyFill="1" applyBorder="1" applyAlignment="1">
      <alignment horizontal="center" vertical="center" shrinkToFit="1"/>
    </xf>
    <xf numFmtId="0" fontId="3" fillId="0" borderId="4" xfId="0" applyFont="1" applyBorder="1" applyAlignment="1">
      <alignment horizontal="center" vertical="center"/>
    </xf>
    <xf numFmtId="57" fontId="3" fillId="2" borderId="12" xfId="0" applyNumberFormat="1" applyFont="1" applyFill="1" applyBorder="1" applyAlignment="1">
      <alignment horizontal="center" vertical="center" shrinkToFit="1"/>
    </xf>
    <xf numFmtId="178" fontId="3" fillId="2" borderId="14" xfId="0" applyNumberFormat="1" applyFont="1" applyFill="1" applyBorder="1">
      <alignment vertical="center"/>
    </xf>
    <xf numFmtId="179" fontId="3" fillId="2" borderId="12" xfId="0" applyNumberFormat="1" applyFont="1" applyFill="1" applyBorder="1" applyAlignment="1">
      <alignment vertical="center" shrinkToFit="1"/>
    </xf>
    <xf numFmtId="179" fontId="3" fillId="2" borderId="14" xfId="0" applyNumberFormat="1" applyFont="1" applyFill="1" applyBorder="1" applyAlignment="1">
      <alignment vertical="center" shrinkToFit="1"/>
    </xf>
    <xf numFmtId="179" fontId="3" fillId="0" borderId="14" xfId="0" applyNumberFormat="1" applyFont="1" applyBorder="1" applyAlignment="1">
      <alignment vertical="center" shrinkToFit="1"/>
    </xf>
    <xf numFmtId="57" fontId="3" fillId="2" borderId="7" xfId="0" applyNumberFormat="1" applyFont="1" applyFill="1" applyBorder="1" applyAlignment="1">
      <alignment horizontal="center" vertical="center" shrinkToFit="1"/>
    </xf>
    <xf numFmtId="57" fontId="3" fillId="2" borderId="9" xfId="0" applyNumberFormat="1" applyFont="1" applyFill="1" applyBorder="1" applyAlignment="1">
      <alignment horizontal="center" vertical="center" shrinkToFit="1"/>
    </xf>
    <xf numFmtId="178" fontId="3" fillId="2" borderId="5" xfId="0" applyNumberFormat="1" applyFont="1" applyFill="1" applyBorder="1">
      <alignment vertical="center"/>
    </xf>
    <xf numFmtId="179" fontId="3" fillId="2" borderId="9" xfId="0" applyNumberFormat="1" applyFont="1" applyFill="1" applyBorder="1" applyAlignment="1">
      <alignment vertical="center" shrinkToFit="1"/>
    </xf>
    <xf numFmtId="179" fontId="3" fillId="2" borderId="5" xfId="0" applyNumberFormat="1" applyFont="1" applyFill="1" applyBorder="1" applyAlignment="1">
      <alignment vertical="center" shrinkToFit="1"/>
    </xf>
    <xf numFmtId="179" fontId="3" fillId="0" borderId="5" xfId="0" applyNumberFormat="1" applyFont="1" applyBorder="1" applyAlignment="1">
      <alignment vertical="center" shrinkToFit="1"/>
    </xf>
    <xf numFmtId="179" fontId="3" fillId="0" borderId="9" xfId="0" applyNumberFormat="1" applyFont="1" applyBorder="1" applyAlignment="1">
      <alignment vertical="center" shrinkToFit="1"/>
    </xf>
    <xf numFmtId="0" fontId="3" fillId="0" borderId="4" xfId="0" applyFont="1" applyBorder="1">
      <alignment vertical="center"/>
    </xf>
    <xf numFmtId="0" fontId="3" fillId="2" borderId="11" xfId="0" applyFont="1" applyFill="1" applyBorder="1">
      <alignment vertical="center"/>
    </xf>
    <xf numFmtId="0" fontId="3" fillId="2" borderId="10" xfId="0" applyFont="1" applyFill="1" applyBorder="1">
      <alignment vertical="center"/>
    </xf>
    <xf numFmtId="0" fontId="7" fillId="0" borderId="9" xfId="0" applyFont="1" applyBorder="1" applyAlignment="1">
      <alignment horizontal="center" vertical="center"/>
    </xf>
    <xf numFmtId="176" fontId="3" fillId="2" borderId="5" xfId="0" applyNumberFormat="1" applyFont="1" applyFill="1" applyBorder="1">
      <alignment vertical="center"/>
    </xf>
    <xf numFmtId="0" fontId="7" fillId="0" borderId="7" xfId="0" applyFont="1" applyBorder="1" applyAlignment="1">
      <alignment horizontal="center" vertical="center"/>
    </xf>
    <xf numFmtId="177" fontId="3" fillId="0" borderId="14" xfId="0" applyNumberFormat="1" applyFont="1" applyBorder="1" applyAlignment="1">
      <alignment horizontal="right" vertical="center"/>
    </xf>
    <xf numFmtId="0" fontId="3" fillId="0" borderId="10" xfId="0" applyFont="1" applyBorder="1" applyAlignment="1">
      <alignment vertical="center" wrapText="1"/>
    </xf>
    <xf numFmtId="0" fontId="10" fillId="0" borderId="9" xfId="0" applyFont="1" applyBorder="1">
      <alignment vertical="center"/>
    </xf>
    <xf numFmtId="0" fontId="11" fillId="0" borderId="0" xfId="2" applyAlignment="1">
      <alignment vertical="center"/>
    </xf>
    <xf numFmtId="38" fontId="0" fillId="0" borderId="0" xfId="3" applyFont="1" applyAlignment="1">
      <alignment vertical="center"/>
    </xf>
    <xf numFmtId="38" fontId="0" fillId="0" borderId="0" xfId="3" applyFont="1" applyFill="1" applyAlignment="1">
      <alignment vertical="center"/>
    </xf>
    <xf numFmtId="38" fontId="0" fillId="0" borderId="0" xfId="3" applyFont="1" applyFill="1" applyAlignment="1">
      <alignment horizontal="center" vertical="center"/>
    </xf>
    <xf numFmtId="38" fontId="14" fillId="0" borderId="0" xfId="3" applyFont="1" applyFill="1" applyAlignment="1">
      <alignment horizontal="center" vertical="center" wrapText="1"/>
    </xf>
    <xf numFmtId="38" fontId="15" fillId="0" borderId="0" xfId="3" applyFont="1" applyFill="1" applyAlignment="1">
      <alignment horizontal="center" vertical="center" wrapText="1"/>
    </xf>
    <xf numFmtId="0" fontId="11" fillId="0" borderId="0" xfId="2" applyAlignment="1">
      <alignment horizontal="right" vertical="center"/>
    </xf>
    <xf numFmtId="0" fontId="11" fillId="0" borderId="5" xfId="2" applyBorder="1" applyAlignment="1">
      <alignment horizontal="center" vertical="center"/>
    </xf>
    <xf numFmtId="0" fontId="11" fillId="0" borderId="5" xfId="2" applyBorder="1" applyAlignment="1">
      <alignment vertical="center"/>
    </xf>
    <xf numFmtId="38" fontId="0" fillId="0" borderId="5" xfId="3" applyFont="1" applyFill="1" applyBorder="1" applyAlignment="1">
      <alignment vertical="center"/>
    </xf>
    <xf numFmtId="38" fontId="0" fillId="0" borderId="5" xfId="3" applyFont="1" applyBorder="1" applyAlignment="1">
      <alignment vertical="center"/>
    </xf>
    <xf numFmtId="38" fontId="0" fillId="3" borderId="5" xfId="3" applyFont="1" applyFill="1" applyBorder="1" applyAlignment="1">
      <alignment vertical="center"/>
    </xf>
    <xf numFmtId="0" fontId="11" fillId="4" borderId="5" xfId="2" applyFill="1" applyBorder="1" applyAlignment="1">
      <alignment vertical="center"/>
    </xf>
    <xf numFmtId="38" fontId="0" fillId="4" borderId="5" xfId="3" applyFont="1" applyFill="1" applyBorder="1" applyAlignment="1">
      <alignment vertical="center"/>
    </xf>
    <xf numFmtId="38" fontId="0" fillId="5" borderId="5" xfId="3" applyFont="1" applyFill="1" applyBorder="1" applyAlignment="1">
      <alignment vertical="center" wrapText="1"/>
    </xf>
    <xf numFmtId="0" fontId="11" fillId="5" borderId="5" xfId="2" applyFill="1" applyBorder="1" applyAlignment="1">
      <alignment vertical="center" wrapText="1"/>
    </xf>
    <xf numFmtId="0" fontId="11" fillId="5" borderId="5" xfId="2" applyFill="1" applyBorder="1" applyAlignment="1">
      <alignment vertical="center"/>
    </xf>
    <xf numFmtId="38" fontId="0" fillId="0" borderId="5" xfId="3" applyFont="1" applyBorder="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vertical="center" wrapText="1"/>
    </xf>
    <xf numFmtId="0" fontId="18" fillId="0" borderId="0" xfId="4">
      <alignment vertical="center"/>
    </xf>
    <xf numFmtId="182" fontId="18" fillId="2" borderId="5" xfId="4" applyNumberFormat="1" applyFill="1" applyBorder="1">
      <alignment vertical="center"/>
    </xf>
    <xf numFmtId="0" fontId="18" fillId="2" borderId="7" xfId="4" applyFill="1" applyBorder="1">
      <alignment vertical="center"/>
    </xf>
    <xf numFmtId="183" fontId="18" fillId="2" borderId="5" xfId="4" applyNumberFormat="1" applyFill="1" applyBorder="1">
      <alignment vertical="center"/>
    </xf>
    <xf numFmtId="0" fontId="18" fillId="2" borderId="5" xfId="4" applyFill="1" applyBorder="1">
      <alignment vertical="center"/>
    </xf>
    <xf numFmtId="20" fontId="18" fillId="2" borderId="9" xfId="4" applyNumberFormat="1" applyFill="1" applyBorder="1" applyAlignment="1">
      <alignment horizontal="center" vertical="center"/>
    </xf>
    <xf numFmtId="0" fontId="18" fillId="0" borderId="3" xfId="4" applyBorder="1" applyAlignment="1">
      <alignment horizontal="center" vertical="center"/>
    </xf>
    <xf numFmtId="20" fontId="18" fillId="2" borderId="7" xfId="4" applyNumberFormat="1" applyFill="1" applyBorder="1" applyAlignment="1">
      <alignment horizontal="center" vertical="center"/>
    </xf>
    <xf numFmtId="184" fontId="18" fillId="2" borderId="5" xfId="4" applyNumberFormat="1" applyFill="1" applyBorder="1">
      <alignment vertical="center"/>
    </xf>
    <xf numFmtId="0" fontId="18" fillId="2" borderId="5" xfId="4" applyFill="1" applyBorder="1" applyAlignment="1">
      <alignment vertical="center" wrapText="1"/>
    </xf>
    <xf numFmtId="0" fontId="18" fillId="0" borderId="9" xfId="4" applyBorder="1" applyAlignment="1">
      <alignment horizontal="centerContinuous" vertical="center"/>
    </xf>
    <xf numFmtId="0" fontId="18" fillId="0" borderId="3" xfId="4" applyBorder="1" applyAlignment="1">
      <alignment horizontal="centerContinuous" vertical="center"/>
    </xf>
    <xf numFmtId="0" fontId="18" fillId="0" borderId="7" xfId="4" applyBorder="1" applyAlignment="1">
      <alignment horizontal="centerContinuous" vertical="center"/>
    </xf>
    <xf numFmtId="0" fontId="18" fillId="0" borderId="15" xfId="4" applyBorder="1" applyAlignment="1">
      <alignment horizontal="centerContinuous" vertical="center"/>
    </xf>
    <xf numFmtId="0" fontId="18" fillId="0" borderId="0" xfId="4" applyAlignment="1">
      <alignment horizontal="right" vertical="center"/>
    </xf>
    <xf numFmtId="0" fontId="19" fillId="0" borderId="0" xfId="4" applyFont="1">
      <alignment vertical="center"/>
    </xf>
    <xf numFmtId="0" fontId="20" fillId="0" borderId="0" xfId="4" applyFont="1">
      <alignment vertical="center"/>
    </xf>
    <xf numFmtId="0" fontId="20" fillId="0" borderId="0" xfId="4" applyFont="1" applyAlignment="1">
      <alignment horizontal="centerContinuous" vertical="center"/>
    </xf>
    <xf numFmtId="0" fontId="21" fillId="0" borderId="0" xfId="4" applyFont="1" applyAlignment="1">
      <alignment horizontal="centerContinuous" vertical="center"/>
    </xf>
    <xf numFmtId="0" fontId="21" fillId="0" borderId="0" xfId="4" applyFont="1">
      <alignment vertical="center"/>
    </xf>
    <xf numFmtId="3" fontId="19" fillId="0" borderId="0" xfId="4" applyNumberFormat="1" applyFont="1" applyAlignment="1">
      <alignment horizontal="right" vertical="center"/>
    </xf>
    <xf numFmtId="0" fontId="19" fillId="0" borderId="0" xfId="4" applyFont="1" applyAlignment="1">
      <alignment horizontal="center" vertical="center"/>
    </xf>
    <xf numFmtId="3" fontId="19" fillId="0" borderId="12" xfId="4" applyNumberFormat="1" applyFont="1" applyBorder="1" applyAlignment="1">
      <alignment horizontal="right" vertical="center"/>
    </xf>
    <xf numFmtId="3" fontId="19" fillId="0" borderId="4" xfId="4" applyNumberFormat="1" applyFont="1" applyBorder="1" applyAlignment="1">
      <alignment horizontal="right" vertical="center"/>
    </xf>
    <xf numFmtId="3" fontId="19" fillId="0" borderId="13" xfId="4" applyNumberFormat="1" applyFont="1" applyBorder="1" applyAlignment="1">
      <alignment horizontal="right" vertical="center"/>
    </xf>
    <xf numFmtId="3" fontId="19" fillId="0" borderId="14" xfId="4" applyNumberFormat="1" applyFont="1" applyBorder="1" applyAlignment="1">
      <alignment horizontal="right" vertical="center"/>
    </xf>
    <xf numFmtId="0" fontId="19" fillId="0" borderId="13" xfId="4" applyFont="1" applyBorder="1" applyAlignment="1">
      <alignment horizontal="center" vertical="center"/>
    </xf>
    <xf numFmtId="3" fontId="19" fillId="2" borderId="5" xfId="4" applyNumberFormat="1" applyFont="1" applyFill="1" applyBorder="1" applyAlignment="1">
      <alignment horizontal="right" vertical="center"/>
    </xf>
    <xf numFmtId="0" fontId="19" fillId="0" borderId="7" xfId="4" applyFont="1" applyBorder="1" applyAlignment="1">
      <alignment vertical="center" shrinkToFit="1"/>
    </xf>
    <xf numFmtId="3" fontId="19" fillId="2" borderId="14" xfId="4" applyNumberFormat="1" applyFont="1" applyFill="1" applyBorder="1" applyAlignment="1">
      <alignment horizontal="right" vertical="center"/>
    </xf>
    <xf numFmtId="0" fontId="19" fillId="0" borderId="13" xfId="4" applyFont="1" applyBorder="1">
      <alignment vertical="center"/>
    </xf>
    <xf numFmtId="3" fontId="19" fillId="0" borderId="20" xfId="4" applyNumberFormat="1" applyFont="1" applyBorder="1" applyAlignment="1">
      <alignment horizontal="right" vertical="center"/>
    </xf>
    <xf numFmtId="0" fontId="19" fillId="0" borderId="1" xfId="4" applyFont="1" applyBorder="1" applyAlignment="1">
      <alignment horizontal="center" vertical="center"/>
    </xf>
    <xf numFmtId="0" fontId="19" fillId="0" borderId="9" xfId="4" applyFont="1" applyBorder="1" applyAlignment="1">
      <alignment horizontal="centerContinuous" vertical="center"/>
    </xf>
    <xf numFmtId="3" fontId="19" fillId="0" borderId="7" xfId="4" applyNumberFormat="1" applyFont="1" applyBorder="1" applyAlignment="1">
      <alignment horizontal="centerContinuous" vertical="center"/>
    </xf>
    <xf numFmtId="3" fontId="19" fillId="0" borderId="5" xfId="4" applyNumberFormat="1" applyFont="1" applyBorder="1" applyAlignment="1">
      <alignment horizontal="centerContinuous" vertical="center"/>
    </xf>
    <xf numFmtId="3" fontId="19" fillId="0" borderId="20" xfId="4" applyNumberFormat="1" applyFont="1" applyBorder="1" applyAlignment="1">
      <alignment horizontal="center" vertical="center"/>
    </xf>
    <xf numFmtId="0" fontId="19" fillId="0" borderId="0" xfId="4" applyFont="1" applyAlignment="1">
      <alignment horizontal="left" vertical="center"/>
    </xf>
    <xf numFmtId="0" fontId="19" fillId="0" borderId="14" xfId="4" applyFont="1" applyBorder="1">
      <alignment vertical="center"/>
    </xf>
    <xf numFmtId="0" fontId="19" fillId="0" borderId="14" xfId="4" applyFont="1" applyBorder="1" applyAlignment="1">
      <alignment horizontal="center" vertical="center"/>
    </xf>
    <xf numFmtId="0" fontId="19" fillId="0" borderId="5" xfId="4" applyFont="1" applyBorder="1">
      <alignment vertical="center"/>
    </xf>
    <xf numFmtId="3" fontId="19" fillId="0" borderId="5" xfId="4" applyNumberFormat="1" applyFont="1" applyBorder="1" applyAlignment="1">
      <alignment horizontal="right" vertical="center"/>
    </xf>
    <xf numFmtId="0" fontId="19" fillId="2" borderId="14" xfId="4" applyFont="1" applyFill="1" applyBorder="1">
      <alignment vertical="center"/>
    </xf>
    <xf numFmtId="0" fontId="19" fillId="2" borderId="13" xfId="4" applyFont="1" applyFill="1" applyBorder="1" applyAlignment="1">
      <alignment horizontal="center" vertical="center"/>
    </xf>
    <xf numFmtId="0" fontId="19" fillId="0" borderId="20" xfId="4" applyFont="1" applyBorder="1">
      <alignment vertical="center"/>
    </xf>
    <xf numFmtId="0" fontId="19" fillId="0" borderId="1" xfId="4" applyFont="1" applyBorder="1" applyAlignment="1">
      <alignment horizontal="left" vertical="center"/>
    </xf>
    <xf numFmtId="3" fontId="19" fillId="0" borderId="5" xfId="4" applyNumberFormat="1" applyFont="1" applyBorder="1">
      <alignment vertical="center"/>
    </xf>
    <xf numFmtId="0" fontId="19" fillId="0" borderId="7" xfId="4" applyFont="1" applyBorder="1" applyAlignment="1">
      <alignment horizontal="center" vertical="center"/>
    </xf>
    <xf numFmtId="0" fontId="19" fillId="2" borderId="11" xfId="4" applyFont="1" applyFill="1" applyBorder="1">
      <alignment vertical="center"/>
    </xf>
    <xf numFmtId="3" fontId="19" fillId="0" borderId="11" xfId="4" applyNumberFormat="1" applyFont="1" applyBorder="1" applyAlignment="1">
      <alignment horizontal="right" vertical="center"/>
    </xf>
    <xf numFmtId="3" fontId="19" fillId="2" borderId="11" xfId="4" applyNumberFormat="1" applyFont="1" applyFill="1" applyBorder="1" applyAlignment="1">
      <alignment horizontal="right" vertical="center"/>
    </xf>
    <xf numFmtId="0" fontId="19" fillId="2" borderId="6" xfId="4" applyFont="1" applyFill="1" applyBorder="1" applyAlignment="1">
      <alignment horizontal="left" vertical="center"/>
    </xf>
    <xf numFmtId="0" fontId="19" fillId="2" borderId="6" xfId="4" applyFont="1" applyFill="1" applyBorder="1" applyAlignment="1">
      <alignment horizontal="left" vertical="center" wrapText="1"/>
    </xf>
    <xf numFmtId="0" fontId="19" fillId="2" borderId="6" xfId="4" applyFont="1" applyFill="1" applyBorder="1" applyAlignment="1">
      <alignment horizontal="left" vertical="center" shrinkToFit="1"/>
    </xf>
    <xf numFmtId="0" fontId="19" fillId="0" borderId="1" xfId="4" applyFont="1" applyBorder="1" applyAlignment="1">
      <alignment horizontal="left" vertical="center" shrinkToFit="1"/>
    </xf>
    <xf numFmtId="0" fontId="19" fillId="2" borderId="11" xfId="4" applyFont="1" applyFill="1" applyBorder="1" applyAlignment="1">
      <alignment horizontal="left" vertical="center" wrapText="1" shrinkToFit="1"/>
    </xf>
    <xf numFmtId="0" fontId="19" fillId="2" borderId="6" xfId="4" applyFont="1" applyFill="1" applyBorder="1" applyAlignment="1">
      <alignment horizontal="left" vertical="center" wrapText="1" shrinkToFit="1"/>
    </xf>
    <xf numFmtId="0" fontId="19" fillId="0" borderId="11" xfId="4" applyFont="1" applyBorder="1">
      <alignment vertical="center"/>
    </xf>
    <xf numFmtId="0" fontId="19" fillId="0" borderId="6" xfId="4" applyFont="1" applyBorder="1" applyAlignment="1">
      <alignment horizontal="left" vertical="center"/>
    </xf>
    <xf numFmtId="0" fontId="19" fillId="2" borderId="11" xfId="4" applyFont="1" applyFill="1" applyBorder="1" applyAlignment="1">
      <alignment horizontal="left" vertical="center" shrinkToFit="1"/>
    </xf>
    <xf numFmtId="0" fontId="19" fillId="0" borderId="6" xfId="4" applyFont="1" applyBorder="1" applyAlignment="1">
      <alignment horizontal="left" vertical="center" shrinkToFit="1"/>
    </xf>
    <xf numFmtId="0" fontId="19" fillId="0" borderId="9" xfId="4" applyFont="1" applyBorder="1" applyAlignment="1">
      <alignment horizontal="center" vertical="center"/>
    </xf>
    <xf numFmtId="0" fontId="19" fillId="0" borderId="5" xfId="4" applyFont="1" applyBorder="1" applyAlignment="1">
      <alignment horizontal="center" vertical="center"/>
    </xf>
    <xf numFmtId="0" fontId="19" fillId="2" borderId="0" xfId="4" applyFont="1" applyFill="1" applyAlignment="1">
      <alignment horizontal="right" vertical="center"/>
    </xf>
    <xf numFmtId="0" fontId="23" fillId="0" borderId="0" xfId="4" applyFont="1" applyAlignment="1">
      <alignment horizontal="centerContinuous" vertical="center"/>
    </xf>
    <xf numFmtId="0" fontId="24" fillId="0" borderId="0" xfId="4" applyFont="1">
      <alignment vertical="center"/>
    </xf>
    <xf numFmtId="182" fontId="19" fillId="0" borderId="9" xfId="4" applyNumberFormat="1" applyFont="1" applyBorder="1">
      <alignment vertical="center"/>
    </xf>
    <xf numFmtId="0" fontId="19" fillId="0" borderId="3" xfId="4" applyFont="1" applyBorder="1">
      <alignment vertical="center"/>
    </xf>
    <xf numFmtId="0" fontId="19" fillId="0" borderId="7" xfId="4" applyFont="1" applyBorder="1">
      <alignment vertical="center"/>
    </xf>
    <xf numFmtId="0" fontId="19" fillId="0" borderId="12" xfId="4" applyFont="1" applyBorder="1">
      <alignment vertical="center"/>
    </xf>
    <xf numFmtId="0" fontId="19" fillId="0" borderId="4" xfId="4" applyFont="1" applyBorder="1">
      <alignment vertical="center"/>
    </xf>
    <xf numFmtId="0" fontId="19" fillId="0" borderId="14" xfId="4" applyFont="1" applyBorder="1" applyAlignment="1">
      <alignment vertical="center" wrapText="1"/>
    </xf>
    <xf numFmtId="182" fontId="19" fillId="0" borderId="10" xfId="4" applyNumberFormat="1" applyFont="1" applyBorder="1">
      <alignment vertical="center"/>
    </xf>
    <xf numFmtId="0" fontId="19" fillId="2" borderId="5" xfId="4" applyFont="1" applyFill="1" applyBorder="1">
      <alignment vertical="center"/>
    </xf>
    <xf numFmtId="182" fontId="19" fillId="0" borderId="0" xfId="4" applyNumberFormat="1" applyFont="1">
      <alignment vertical="center"/>
    </xf>
    <xf numFmtId="0" fontId="19" fillId="0" borderId="10" xfId="4" applyFont="1" applyBorder="1">
      <alignment vertical="center"/>
    </xf>
    <xf numFmtId="0" fontId="19" fillId="0" borderId="11" xfId="4" applyFont="1" applyBorder="1" applyAlignment="1">
      <alignment vertical="center" wrapText="1"/>
    </xf>
    <xf numFmtId="182" fontId="19" fillId="6" borderId="15" xfId="4" applyNumberFormat="1" applyFont="1" applyFill="1" applyBorder="1">
      <alignment vertical="center"/>
    </xf>
    <xf numFmtId="0" fontId="19" fillId="0" borderId="2" xfId="4" applyFont="1" applyBorder="1">
      <alignment vertical="center"/>
    </xf>
    <xf numFmtId="0" fontId="19" fillId="0" borderId="15" xfId="4" applyFont="1" applyBorder="1">
      <alignment vertical="center"/>
    </xf>
    <xf numFmtId="0" fontId="19" fillId="0" borderId="20" xfId="4" applyFont="1" applyBorder="1" applyAlignment="1">
      <alignment vertical="center" wrapText="1"/>
    </xf>
    <xf numFmtId="0" fontId="19" fillId="0" borderId="0" xfId="4" applyFont="1" applyAlignment="1">
      <alignment vertical="center" wrapText="1"/>
    </xf>
    <xf numFmtId="185" fontId="19" fillId="0" borderId="6" xfId="4" applyNumberFormat="1" applyFont="1" applyBorder="1" applyAlignment="1">
      <alignment vertical="center" wrapText="1"/>
    </xf>
    <xf numFmtId="186" fontId="19" fillId="2" borderId="5" xfId="4" applyNumberFormat="1" applyFont="1" applyFill="1" applyBorder="1">
      <alignment vertical="center"/>
    </xf>
    <xf numFmtId="0" fontId="19" fillId="0" borderId="0" xfId="4" quotePrefix="1" applyFont="1">
      <alignment vertical="center"/>
    </xf>
    <xf numFmtId="0" fontId="19" fillId="0" borderId="20" xfId="4" applyFont="1" applyBorder="1" applyAlignment="1">
      <alignment horizontal="center" vertical="center" wrapText="1"/>
    </xf>
    <xf numFmtId="0" fontId="18" fillId="2" borderId="12" xfId="4" applyFill="1" applyBorder="1">
      <alignment vertical="center"/>
    </xf>
    <xf numFmtId="0" fontId="18" fillId="2" borderId="4" xfId="4" applyFill="1" applyBorder="1">
      <alignment vertical="center"/>
    </xf>
    <xf numFmtId="0" fontId="18" fillId="2" borderId="13" xfId="4" applyFill="1" applyBorder="1">
      <alignment vertical="center"/>
    </xf>
    <xf numFmtId="0" fontId="18" fillId="2" borderId="10" xfId="4" applyFill="1" applyBorder="1">
      <alignment vertical="center"/>
    </xf>
    <xf numFmtId="0" fontId="18" fillId="2" borderId="0" xfId="4" applyFill="1">
      <alignment vertical="center"/>
    </xf>
    <xf numFmtId="0" fontId="18" fillId="2" borderId="6" xfId="4" applyFill="1" applyBorder="1">
      <alignment vertical="center"/>
    </xf>
    <xf numFmtId="0" fontId="18" fillId="2" borderId="9" xfId="4" applyFill="1" applyBorder="1" applyAlignment="1">
      <alignment horizontal="left" vertical="center"/>
    </xf>
    <xf numFmtId="0" fontId="18" fillId="2" borderId="3" xfId="4" applyFill="1" applyBorder="1" applyAlignment="1">
      <alignment horizontal="left" vertical="center"/>
    </xf>
    <xf numFmtId="0" fontId="18" fillId="2" borderId="7" xfId="4" applyFill="1" applyBorder="1" applyAlignment="1">
      <alignment horizontal="left" vertical="center"/>
    </xf>
    <xf numFmtId="0" fontId="18" fillId="2" borderId="9" xfId="4" applyFill="1" applyBorder="1">
      <alignment vertical="center"/>
    </xf>
    <xf numFmtId="0" fontId="18" fillId="0" borderId="9" xfId="4" applyBorder="1" applyAlignment="1">
      <alignment horizontal="left" vertical="center"/>
    </xf>
    <xf numFmtId="0" fontId="18" fillId="0" borderId="3" xfId="4" applyBorder="1" applyAlignment="1">
      <alignment horizontal="left" vertical="center"/>
    </xf>
    <xf numFmtId="0" fontId="18" fillId="0" borderId="7" xfId="4" applyBorder="1" applyAlignment="1">
      <alignment horizontal="left" vertical="center"/>
    </xf>
    <xf numFmtId="0" fontId="18" fillId="0" borderId="9" xfId="4" applyBorder="1" applyAlignment="1">
      <alignment horizontal="right" vertical="top"/>
    </xf>
    <xf numFmtId="0" fontId="18" fillId="0" borderId="7" xfId="4" applyBorder="1" applyAlignment="1">
      <alignment horizontal="right" vertical="top"/>
    </xf>
    <xf numFmtId="0" fontId="18" fillId="0" borderId="9" xfId="4" applyBorder="1">
      <alignment vertical="center"/>
    </xf>
    <xf numFmtId="0" fontId="18" fillId="0" borderId="7" xfId="4" applyBorder="1">
      <alignment vertical="center"/>
    </xf>
    <xf numFmtId="0" fontId="18" fillId="2" borderId="5" xfId="4" applyFill="1" applyBorder="1" applyAlignment="1">
      <alignment horizontal="center" vertical="center"/>
    </xf>
    <xf numFmtId="0" fontId="18" fillId="2" borderId="5" xfId="4" applyFill="1" applyBorder="1" applyAlignment="1">
      <alignment horizontal="right" vertical="center"/>
    </xf>
    <xf numFmtId="0" fontId="18" fillId="0" borderId="5" xfId="4" applyBorder="1" applyAlignment="1">
      <alignment horizontal="center" vertical="center"/>
    </xf>
    <xf numFmtId="0" fontId="18" fillId="0" borderId="5" xfId="4" applyBorder="1" applyAlignment="1">
      <alignment horizontal="center" vertical="center" wrapText="1"/>
    </xf>
    <xf numFmtId="0" fontId="18" fillId="0" borderId="14" xfId="5" applyBorder="1">
      <alignment vertical="center"/>
    </xf>
    <xf numFmtId="0" fontId="18" fillId="0" borderId="14" xfId="4" applyBorder="1">
      <alignment vertical="center"/>
    </xf>
    <xf numFmtId="187" fontId="18" fillId="0" borderId="11" xfId="5" applyNumberFormat="1" applyBorder="1">
      <alignment vertical="center"/>
    </xf>
    <xf numFmtId="0" fontId="18" fillId="0" borderId="20" xfId="4" applyBorder="1" applyAlignment="1">
      <alignment horizontal="right" vertical="center"/>
    </xf>
    <xf numFmtId="0" fontId="18" fillId="2" borderId="14" xfId="5" applyFill="1" applyBorder="1">
      <alignment vertical="center"/>
    </xf>
    <xf numFmtId="0" fontId="18" fillId="2" borderId="14" xfId="4" applyFill="1" applyBorder="1">
      <alignment vertical="center"/>
    </xf>
    <xf numFmtId="187" fontId="18" fillId="2" borderId="11" xfId="5" applyNumberFormat="1" applyFill="1" applyBorder="1">
      <alignment vertical="center"/>
    </xf>
    <xf numFmtId="0" fontId="18" fillId="2" borderId="14" xfId="4" applyFill="1" applyBorder="1" applyAlignment="1">
      <alignment horizontal="right" vertical="center"/>
    </xf>
    <xf numFmtId="0" fontId="18" fillId="0" borderId="11" xfId="4" applyBorder="1" applyAlignment="1">
      <alignment horizontal="right" vertical="center"/>
    </xf>
    <xf numFmtId="0" fontId="18" fillId="0" borderId="20" xfId="4" applyBorder="1" applyAlignment="1">
      <alignment horizontal="center" vertical="center"/>
    </xf>
    <xf numFmtId="0" fontId="18" fillId="0" borderId="20" xfId="4" applyBorder="1" applyAlignment="1">
      <alignment horizontal="center" vertical="center" wrapText="1"/>
    </xf>
    <xf numFmtId="0" fontId="18" fillId="0" borderId="7" xfId="4" applyBorder="1" applyAlignment="1">
      <alignment horizontal="right" vertical="center"/>
    </xf>
    <xf numFmtId="0" fontId="18" fillId="2" borderId="0" xfId="4" applyFill="1" applyAlignment="1">
      <alignment horizontal="right" vertical="center"/>
    </xf>
    <xf numFmtId="3" fontId="19" fillId="0" borderId="7" xfId="4" applyNumberFormat="1" applyFont="1" applyBorder="1">
      <alignment vertical="center"/>
    </xf>
    <xf numFmtId="0" fontId="19" fillId="2" borderId="11" xfId="4" applyFont="1" applyFill="1" applyBorder="1" applyAlignment="1">
      <alignment vertical="center" wrapText="1"/>
    </xf>
    <xf numFmtId="182" fontId="18" fillId="0" borderId="0" xfId="4" applyNumberFormat="1">
      <alignment vertical="center"/>
    </xf>
    <xf numFmtId="0" fontId="25" fillId="0" borderId="0" xfId="4" applyFont="1">
      <alignment vertical="center"/>
    </xf>
    <xf numFmtId="182" fontId="19" fillId="0" borderId="3" xfId="4" applyNumberFormat="1" applyFont="1" applyBorder="1">
      <alignment vertical="center"/>
    </xf>
    <xf numFmtId="182" fontId="19" fillId="0" borderId="12" xfId="4" applyNumberFormat="1" applyFont="1" applyBorder="1">
      <alignment vertical="center"/>
    </xf>
    <xf numFmtId="182" fontId="19" fillId="0" borderId="4" xfId="4" applyNumberFormat="1" applyFont="1" applyBorder="1">
      <alignment vertical="center"/>
    </xf>
    <xf numFmtId="0" fontId="19" fillId="0" borderId="12" xfId="4" applyFont="1" applyBorder="1" applyAlignment="1">
      <alignment vertical="center" wrapText="1"/>
    </xf>
    <xf numFmtId="0" fontId="19" fillId="0" borderId="13" xfId="4" applyFont="1" applyBorder="1" applyAlignment="1">
      <alignment vertical="center" wrapText="1"/>
    </xf>
    <xf numFmtId="182" fontId="19" fillId="0" borderId="2" xfId="4" applyNumberFormat="1" applyFont="1" applyBorder="1">
      <alignment vertical="center"/>
    </xf>
    <xf numFmtId="3" fontId="19" fillId="0" borderId="15" xfId="4" applyNumberFormat="1" applyFont="1" applyBorder="1" applyAlignment="1">
      <alignment vertical="center" wrapText="1"/>
    </xf>
    <xf numFmtId="0" fontId="19" fillId="0" borderId="1" xfId="4" applyFont="1" applyBorder="1" applyAlignment="1">
      <alignment vertical="center" wrapText="1"/>
    </xf>
    <xf numFmtId="0" fontId="19" fillId="0" borderId="0" xfId="4" applyFont="1" applyAlignment="1">
      <alignment horizontal="right" vertical="center"/>
    </xf>
    <xf numFmtId="0" fontId="19" fillId="0" borderId="10" xfId="4" applyFont="1" applyBorder="1" applyAlignment="1">
      <alignment horizontal="left" vertical="center" indent="1"/>
    </xf>
    <xf numFmtId="0" fontId="19" fillId="0" borderId="6" xfId="4" applyFont="1" applyBorder="1" applyAlignment="1">
      <alignment horizontal="left" vertical="center" indent="1"/>
    </xf>
    <xf numFmtId="0" fontId="19" fillId="0" borderId="6" xfId="4" applyFont="1" applyBorder="1" applyAlignment="1">
      <alignment vertical="center" wrapText="1"/>
    </xf>
    <xf numFmtId="0" fontId="19" fillId="0" borderId="10" xfId="4" applyFont="1" applyBorder="1" applyAlignment="1">
      <alignment vertical="center" wrapText="1"/>
    </xf>
    <xf numFmtId="0" fontId="19" fillId="0" borderId="15" xfId="4" applyFont="1" applyBorder="1" applyAlignment="1">
      <alignment vertical="center" wrapText="1"/>
    </xf>
    <xf numFmtId="0" fontId="19" fillId="0" borderId="12" xfId="4" applyFont="1" applyBorder="1" applyAlignment="1">
      <alignment horizontal="left" vertical="center" indent="1"/>
    </xf>
    <xf numFmtId="0" fontId="19" fillId="0" borderId="13" xfId="4" applyFont="1" applyBorder="1" applyAlignment="1">
      <alignment horizontal="left" vertical="center" indent="1"/>
    </xf>
    <xf numFmtId="0" fontId="19" fillId="0" borderId="1" xfId="4" applyFont="1" applyBorder="1">
      <alignment vertical="center"/>
    </xf>
    <xf numFmtId="182" fontId="19" fillId="0" borderId="9" xfId="4" applyNumberFormat="1" applyFont="1" applyBorder="1" applyAlignment="1">
      <alignment horizontal="centerContinuous" vertical="center"/>
    </xf>
    <xf numFmtId="0" fontId="19" fillId="0" borderId="3" xfId="4" applyFont="1" applyBorder="1" applyAlignment="1">
      <alignment horizontal="centerContinuous" vertical="center"/>
    </xf>
    <xf numFmtId="182" fontId="19" fillId="0" borderId="3" xfId="4" applyNumberFormat="1" applyFont="1" applyBorder="1" applyAlignment="1">
      <alignment horizontal="centerContinuous" vertical="center"/>
    </xf>
    <xf numFmtId="0" fontId="19" fillId="0" borderId="5" xfId="4" applyFont="1" applyBorder="1" applyAlignment="1">
      <alignment horizontal="centerContinuous" vertical="center"/>
    </xf>
    <xf numFmtId="0" fontId="19" fillId="0" borderId="7" xfId="4" applyFont="1" applyBorder="1" applyAlignment="1">
      <alignment horizontal="center" vertical="center" wrapText="1"/>
    </xf>
    <xf numFmtId="0" fontId="24" fillId="2" borderId="14" xfId="4" applyFont="1" applyFill="1" applyBorder="1">
      <alignment vertical="center"/>
    </xf>
    <xf numFmtId="57" fontId="24" fillId="2" borderId="12" xfId="4" applyNumberFormat="1" applyFont="1" applyFill="1" applyBorder="1" applyAlignment="1">
      <alignment horizontal="center" vertical="center"/>
    </xf>
    <xf numFmtId="3" fontId="24" fillId="2" borderId="4" xfId="4" applyNumberFormat="1" applyFont="1" applyFill="1" applyBorder="1" applyAlignment="1">
      <alignment horizontal="center" vertical="center"/>
    </xf>
    <xf numFmtId="57" fontId="24" fillId="2" borderId="13" xfId="4" applyNumberFormat="1" applyFont="1" applyFill="1" applyBorder="1" applyAlignment="1">
      <alignment horizontal="center" vertical="center"/>
    </xf>
    <xf numFmtId="3" fontId="24" fillId="2" borderId="14" xfId="4" applyNumberFormat="1" applyFont="1" applyFill="1" applyBorder="1" applyAlignment="1">
      <alignment horizontal="right" vertical="center"/>
    </xf>
    <xf numFmtId="0" fontId="24" fillId="2" borderId="13" xfId="4" applyFont="1" applyFill="1" applyBorder="1" applyAlignment="1">
      <alignment horizontal="left" vertical="center"/>
    </xf>
    <xf numFmtId="0" fontId="24" fillId="2" borderId="11" xfId="4" applyFont="1" applyFill="1" applyBorder="1">
      <alignment vertical="center"/>
    </xf>
    <xf numFmtId="57" fontId="24" fillId="2" borderId="10" xfId="4" applyNumberFormat="1" applyFont="1" applyFill="1" applyBorder="1" applyAlignment="1">
      <alignment horizontal="center" vertical="center"/>
    </xf>
    <xf numFmtId="3" fontId="24" fillId="2" borderId="0" xfId="4" applyNumberFormat="1" applyFont="1" applyFill="1" applyAlignment="1">
      <alignment horizontal="center" vertical="center"/>
    </xf>
    <xf numFmtId="57" fontId="24" fillId="2" borderId="6" xfId="4" applyNumberFormat="1" applyFont="1" applyFill="1" applyBorder="1" applyAlignment="1">
      <alignment horizontal="center" vertical="center"/>
    </xf>
    <xf numFmtId="3" fontId="24" fillId="2" borderId="11" xfId="4" applyNumberFormat="1" applyFont="1" applyFill="1" applyBorder="1" applyAlignment="1">
      <alignment horizontal="right" vertical="center"/>
    </xf>
    <xf numFmtId="0" fontId="24" fillId="2" borderId="6" xfId="4" applyFont="1" applyFill="1" applyBorder="1" applyAlignment="1">
      <alignment horizontal="left" vertical="center"/>
    </xf>
    <xf numFmtId="0" fontId="24" fillId="2" borderId="6" xfId="4" applyFont="1" applyFill="1" applyBorder="1" applyAlignment="1">
      <alignment horizontal="left" vertical="center" shrinkToFit="1"/>
    </xf>
    <xf numFmtId="0" fontId="24" fillId="2" borderId="11" xfId="4" applyFont="1" applyFill="1" applyBorder="1" applyAlignment="1">
      <alignment horizontal="left" vertical="center" shrinkToFit="1"/>
    </xf>
    <xf numFmtId="0" fontId="24" fillId="2" borderId="11" xfId="4" applyFont="1" applyFill="1" applyBorder="1" applyAlignment="1">
      <alignment horizontal="left" vertical="center"/>
    </xf>
    <xf numFmtId="3" fontId="24" fillId="2" borderId="11" xfId="4" applyNumberFormat="1" applyFont="1" applyFill="1" applyBorder="1">
      <alignment vertical="center"/>
    </xf>
    <xf numFmtId="0" fontId="24" fillId="2" borderId="11" xfId="4" applyFont="1" applyFill="1" applyBorder="1" applyAlignment="1">
      <alignment horizontal="center" vertical="center"/>
    </xf>
    <xf numFmtId="0" fontId="24" fillId="0" borderId="11" xfId="4" applyFont="1" applyBorder="1">
      <alignment vertical="center"/>
    </xf>
    <xf numFmtId="3" fontId="24" fillId="0" borderId="11" xfId="4" applyNumberFormat="1" applyFont="1" applyBorder="1" applyAlignment="1">
      <alignment horizontal="right" vertical="center"/>
    </xf>
    <xf numFmtId="3" fontId="24" fillId="0" borderId="15" xfId="4" applyNumberFormat="1" applyFont="1" applyBorder="1" applyAlignment="1">
      <alignment horizontal="right" vertical="center"/>
    </xf>
    <xf numFmtId="3" fontId="24" fillId="0" borderId="2" xfId="4" applyNumberFormat="1" applyFont="1" applyBorder="1" applyAlignment="1">
      <alignment horizontal="right" vertical="center"/>
    </xf>
    <xf numFmtId="3" fontId="24" fillId="0" borderId="1" xfId="4" applyNumberFormat="1" applyFont="1" applyBorder="1" applyAlignment="1">
      <alignment horizontal="right" vertical="center"/>
    </xf>
    <xf numFmtId="0" fontId="24" fillId="0" borderId="6" xfId="4" applyFont="1" applyBorder="1" applyAlignment="1">
      <alignment horizontal="left" vertical="center" shrinkToFit="1"/>
    </xf>
    <xf numFmtId="0" fontId="24" fillId="0" borderId="9" xfId="4" applyFont="1" applyBorder="1" applyAlignment="1">
      <alignment horizontal="center" vertical="center"/>
    </xf>
    <xf numFmtId="0" fontId="24" fillId="0" borderId="9" xfId="4" applyFont="1" applyBorder="1" applyAlignment="1">
      <alignment horizontal="centerContinuous" vertical="center"/>
    </xf>
    <xf numFmtId="0" fontId="24" fillId="0" borderId="5" xfId="4" applyFont="1" applyBorder="1" applyAlignment="1">
      <alignment horizontal="centerContinuous" vertical="center"/>
    </xf>
    <xf numFmtId="0" fontId="24" fillId="0" borderId="5" xfId="4" applyFont="1" applyBorder="1" applyAlignment="1">
      <alignment horizontal="center" vertical="center"/>
    </xf>
    <xf numFmtId="0" fontId="24" fillId="0" borderId="7" xfId="4" applyFont="1" applyBorder="1" applyAlignment="1">
      <alignment horizontal="center" vertical="center"/>
    </xf>
    <xf numFmtId="0" fontId="24" fillId="2" borderId="4" xfId="4" applyFont="1" applyFill="1" applyBorder="1" applyAlignment="1">
      <alignment horizontal="right" vertical="center"/>
    </xf>
    <xf numFmtId="0" fontId="24" fillId="0" borderId="4" xfId="4" applyFont="1" applyBorder="1">
      <alignment vertical="center"/>
    </xf>
    <xf numFmtId="0" fontId="24" fillId="0" borderId="0" xfId="4" applyFont="1" applyAlignment="1">
      <alignment horizontal="centerContinuous" vertical="center"/>
    </xf>
    <xf numFmtId="3" fontId="21" fillId="0" borderId="5" xfId="4" applyNumberFormat="1" applyFont="1" applyBorder="1" applyAlignment="1">
      <alignment horizontal="right" vertical="center"/>
    </xf>
    <xf numFmtId="179" fontId="21" fillId="0" borderId="5" xfId="4" applyNumberFormat="1" applyFont="1" applyBorder="1" applyAlignment="1">
      <alignment horizontal="right" vertical="center"/>
    </xf>
    <xf numFmtId="0" fontId="21" fillId="0" borderId="7" xfId="4" applyFont="1" applyBorder="1" applyAlignment="1">
      <alignment horizontal="center" vertical="center"/>
    </xf>
    <xf numFmtId="3" fontId="21" fillId="2" borderId="11" xfId="4" applyNumberFormat="1" applyFont="1" applyFill="1" applyBorder="1">
      <alignment vertical="center"/>
    </xf>
    <xf numFmtId="179" fontId="21" fillId="0" borderId="11" xfId="4" applyNumberFormat="1" applyFont="1" applyBorder="1" applyAlignment="1">
      <alignment horizontal="right" vertical="center"/>
    </xf>
    <xf numFmtId="179" fontId="21" fillId="2" borderId="11" xfId="4" applyNumberFormat="1" applyFont="1" applyFill="1" applyBorder="1" applyAlignment="1">
      <alignment horizontal="right" vertical="center"/>
    </xf>
    <xf numFmtId="0" fontId="21" fillId="2" borderId="6" xfId="4" applyFont="1" applyFill="1" applyBorder="1" applyAlignment="1">
      <alignment horizontal="left" vertical="center"/>
    </xf>
    <xf numFmtId="0" fontId="21" fillId="2" borderId="6" xfId="4" applyFont="1" applyFill="1" applyBorder="1" applyAlignment="1">
      <alignment horizontal="left" vertical="center" shrinkToFit="1"/>
    </xf>
    <xf numFmtId="0" fontId="21" fillId="2" borderId="11" xfId="4" applyFont="1" applyFill="1" applyBorder="1" applyAlignment="1">
      <alignment horizontal="left" vertical="center" shrinkToFit="1"/>
    </xf>
    <xf numFmtId="0" fontId="21" fillId="2" borderId="11" xfId="4" applyFont="1" applyFill="1" applyBorder="1" applyAlignment="1">
      <alignment horizontal="left" vertical="center"/>
    </xf>
    <xf numFmtId="3" fontId="21" fillId="0" borderId="11" xfId="4" applyNumberFormat="1" applyFont="1" applyBorder="1" applyAlignment="1">
      <alignment horizontal="right" vertical="center"/>
    </xf>
    <xf numFmtId="0" fontId="21" fillId="0" borderId="6" xfId="4" applyFont="1" applyBorder="1" applyAlignment="1">
      <alignment horizontal="left" vertical="center" shrinkToFit="1"/>
    </xf>
    <xf numFmtId="0" fontId="21" fillId="0" borderId="5" xfId="4" applyFont="1" applyBorder="1" applyAlignment="1">
      <alignment horizontal="center" vertical="center"/>
    </xf>
    <xf numFmtId="0" fontId="21" fillId="2" borderId="0" xfId="4" applyFont="1" applyFill="1" applyAlignment="1">
      <alignment horizontal="right" vertical="center"/>
    </xf>
    <xf numFmtId="0" fontId="19" fillId="0" borderId="0" xfId="0" applyFont="1">
      <alignment vertical="center"/>
    </xf>
    <xf numFmtId="0" fontId="19" fillId="0" borderId="0" xfId="0" applyFont="1" applyAlignment="1">
      <alignment horizontal="right" vertical="center"/>
    </xf>
    <xf numFmtId="38" fontId="19" fillId="0" borderId="0" xfId="1" applyFont="1">
      <alignment vertical="center"/>
    </xf>
    <xf numFmtId="38" fontId="19" fillId="0" borderId="0" xfId="0" applyNumberFormat="1" applyFont="1">
      <alignment vertical="center"/>
    </xf>
    <xf numFmtId="3" fontId="19" fillId="0" borderId="0" xfId="0" applyNumberFormat="1" applyFont="1" applyAlignment="1">
      <alignment horizontal="right" vertical="center"/>
    </xf>
    <xf numFmtId="0" fontId="19" fillId="0" borderId="0" xfId="0" applyFont="1" applyAlignment="1">
      <alignment horizontal="left" vertical="center" wrapText="1"/>
    </xf>
    <xf numFmtId="0" fontId="19" fillId="0" borderId="0" xfId="0" applyFont="1" applyAlignment="1">
      <alignment vertical="center" wrapText="1"/>
    </xf>
    <xf numFmtId="0" fontId="3" fillId="0" borderId="0" xfId="6" applyFont="1">
      <alignment vertical="center"/>
    </xf>
    <xf numFmtId="0" fontId="3" fillId="0" borderId="14" xfId="6" applyFont="1" applyBorder="1">
      <alignment vertical="center"/>
    </xf>
    <xf numFmtId="0" fontId="3" fillId="0" borderId="21" xfId="6" applyFont="1" applyBorder="1">
      <alignment vertical="center"/>
    </xf>
    <xf numFmtId="0" fontId="3" fillId="0" borderId="22" xfId="6" applyFont="1" applyBorder="1">
      <alignment vertical="center"/>
    </xf>
    <xf numFmtId="0" fontId="3" fillId="0" borderId="23" xfId="6" applyFont="1" applyBorder="1">
      <alignment vertical="center"/>
    </xf>
    <xf numFmtId="0" fontId="3" fillId="0" borderId="11" xfId="6" applyFont="1" applyBorder="1">
      <alignment vertical="center"/>
    </xf>
    <xf numFmtId="0" fontId="3" fillId="2" borderId="24" xfId="6" applyFont="1" applyFill="1" applyBorder="1">
      <alignment vertical="center"/>
    </xf>
    <xf numFmtId="0" fontId="3" fillId="2" borderId="25" xfId="6" applyFont="1" applyFill="1" applyBorder="1" applyAlignment="1">
      <alignment vertical="center" wrapText="1"/>
    </xf>
    <xf numFmtId="0" fontId="3" fillId="2" borderId="26" xfId="6" applyFont="1" applyFill="1" applyBorder="1">
      <alignment vertical="center"/>
    </xf>
    <xf numFmtId="0" fontId="3" fillId="2" borderId="11" xfId="6" applyFont="1" applyFill="1" applyBorder="1">
      <alignment vertical="center"/>
    </xf>
    <xf numFmtId="0" fontId="3" fillId="2" borderId="27" xfId="6" applyFont="1" applyFill="1" applyBorder="1">
      <alignment vertical="center"/>
    </xf>
    <xf numFmtId="0" fontId="3" fillId="2" borderId="28" xfId="6" applyFont="1" applyFill="1" applyBorder="1" applyAlignment="1">
      <alignment vertical="center" wrapText="1"/>
    </xf>
    <xf numFmtId="0" fontId="3" fillId="2" borderId="29" xfId="6" applyFont="1" applyFill="1" applyBorder="1">
      <alignment vertical="center"/>
    </xf>
    <xf numFmtId="0" fontId="3" fillId="0" borderId="11" xfId="6" applyFont="1" applyBorder="1" applyAlignment="1">
      <alignment horizontal="center" vertical="center"/>
    </xf>
    <xf numFmtId="0" fontId="3" fillId="0" borderId="6" xfId="6" applyFont="1" applyBorder="1" applyAlignment="1">
      <alignment horizontal="right" vertical="center"/>
    </xf>
    <xf numFmtId="0" fontId="3" fillId="0" borderId="0" xfId="6" applyFont="1" applyAlignment="1">
      <alignment horizontal="center" vertical="center"/>
    </xf>
    <xf numFmtId="0" fontId="3" fillId="0" borderId="11" xfId="6" applyFont="1" applyBorder="1" applyAlignment="1">
      <alignment horizontal="right" vertical="center" wrapText="1"/>
    </xf>
    <xf numFmtId="0" fontId="3" fillId="0" borderId="0" xfId="6" applyFont="1" applyAlignment="1">
      <alignment horizontal="centerContinuous" vertical="center"/>
    </xf>
    <xf numFmtId="0" fontId="3" fillId="2" borderId="14" xfId="6" applyFont="1" applyFill="1" applyBorder="1">
      <alignment vertical="center"/>
    </xf>
    <xf numFmtId="0" fontId="3" fillId="0" borderId="13" xfId="6" applyFont="1" applyBorder="1">
      <alignment vertical="center"/>
    </xf>
    <xf numFmtId="0" fontId="3" fillId="0" borderId="20" xfId="6" applyFont="1" applyBorder="1">
      <alignment vertical="center"/>
    </xf>
    <xf numFmtId="0" fontId="3" fillId="0" borderId="20" xfId="6" applyFont="1" applyBorder="1" applyAlignment="1">
      <alignment horizontal="center" vertical="center"/>
    </xf>
    <xf numFmtId="0" fontId="3" fillId="0" borderId="20" xfId="6" applyFont="1" applyBorder="1" applyAlignment="1">
      <alignment horizontal="right" vertical="center"/>
    </xf>
    <xf numFmtId="0" fontId="3" fillId="0" borderId="1" xfId="6" applyFont="1" applyBorder="1" applyAlignment="1">
      <alignment horizontal="center" vertical="center"/>
    </xf>
    <xf numFmtId="0" fontId="3" fillId="0" borderId="5" xfId="6" applyFont="1" applyBorder="1">
      <alignment vertical="center"/>
    </xf>
    <xf numFmtId="0" fontId="3" fillId="0" borderId="5" xfId="6" applyFont="1" applyBorder="1" applyAlignment="1">
      <alignment horizontal="center" vertical="center"/>
    </xf>
    <xf numFmtId="0" fontId="3" fillId="0" borderId="7" xfId="6" applyFont="1" applyBorder="1" applyAlignment="1">
      <alignment horizontal="center" vertical="center"/>
    </xf>
    <xf numFmtId="176" fontId="3" fillId="0" borderId="5" xfId="6" applyNumberFormat="1" applyFont="1" applyBorder="1">
      <alignment vertical="center"/>
    </xf>
    <xf numFmtId="0" fontId="3" fillId="0" borderId="11" xfId="6" applyFont="1" applyBorder="1" applyAlignment="1">
      <alignment vertical="center" shrinkToFit="1"/>
    </xf>
    <xf numFmtId="0" fontId="3" fillId="0" borderId="11" xfId="6" applyFont="1" applyBorder="1" applyAlignment="1">
      <alignment horizontal="left" vertical="center"/>
    </xf>
    <xf numFmtId="0" fontId="3" fillId="0" borderId="11" xfId="6" applyFont="1" applyBorder="1" applyAlignment="1">
      <alignment horizontal="right" vertical="center"/>
    </xf>
    <xf numFmtId="0" fontId="3" fillId="0" borderId="0" xfId="6" applyFont="1" applyAlignment="1">
      <alignment horizontal="right" vertical="center"/>
    </xf>
    <xf numFmtId="0" fontId="18" fillId="0" borderId="0" xfId="5">
      <alignment vertical="center"/>
    </xf>
    <xf numFmtId="0" fontId="18" fillId="0" borderId="9" xfId="5" applyBorder="1">
      <alignment vertical="center"/>
    </xf>
    <xf numFmtId="38" fontId="0" fillId="0" borderId="7" xfId="7" applyFont="1" applyBorder="1">
      <alignment vertical="center"/>
    </xf>
    <xf numFmtId="38" fontId="0" fillId="2" borderId="7" xfId="7" applyFont="1" applyFill="1" applyBorder="1">
      <alignment vertical="center"/>
    </xf>
    <xf numFmtId="0" fontId="18" fillId="0" borderId="35" xfId="5" applyBorder="1">
      <alignment vertical="center"/>
    </xf>
    <xf numFmtId="38" fontId="0" fillId="0" borderId="36" xfId="7" applyFont="1" applyFill="1" applyBorder="1">
      <alignment vertical="center"/>
    </xf>
    <xf numFmtId="0" fontId="18" fillId="0" borderId="37" xfId="5" applyBorder="1">
      <alignment vertical="center"/>
    </xf>
    <xf numFmtId="38" fontId="0" fillId="2" borderId="22" xfId="7" applyFont="1" applyFill="1" applyBorder="1">
      <alignment vertical="center"/>
    </xf>
    <xf numFmtId="0" fontId="18" fillId="0" borderId="21" xfId="5" applyBorder="1">
      <alignment vertical="center"/>
    </xf>
    <xf numFmtId="0" fontId="18" fillId="0" borderId="40" xfId="5" applyBorder="1">
      <alignment vertical="center"/>
    </xf>
    <xf numFmtId="38" fontId="0" fillId="0" borderId="24" xfId="7" applyFont="1" applyFill="1" applyBorder="1">
      <alignment vertical="center"/>
    </xf>
    <xf numFmtId="38" fontId="0" fillId="2" borderId="25" xfId="7" applyFont="1" applyFill="1" applyBorder="1">
      <alignment vertical="center"/>
    </xf>
    <xf numFmtId="0" fontId="18" fillId="0" borderId="24" xfId="5" applyBorder="1">
      <alignment vertical="center"/>
    </xf>
    <xf numFmtId="0" fontId="18" fillId="0" borderId="24" xfId="5" applyBorder="1" applyAlignment="1">
      <alignment vertical="center" wrapText="1"/>
    </xf>
    <xf numFmtId="0" fontId="18" fillId="0" borderId="43" xfId="5" applyBorder="1">
      <alignment vertical="center"/>
    </xf>
    <xf numFmtId="38" fontId="0" fillId="0" borderId="27" xfId="7" applyFont="1" applyFill="1" applyBorder="1">
      <alignment vertical="center"/>
    </xf>
    <xf numFmtId="38" fontId="0" fillId="2" borderId="28" xfId="7" applyFont="1" applyFill="1" applyBorder="1">
      <alignment vertical="center"/>
    </xf>
    <xf numFmtId="0" fontId="18" fillId="0" borderId="27" xfId="5" applyBorder="1">
      <alignment vertical="center"/>
    </xf>
    <xf numFmtId="0" fontId="18" fillId="0" borderId="5" xfId="5" applyBorder="1" applyAlignment="1">
      <alignment horizontal="center" vertical="center"/>
    </xf>
    <xf numFmtId="0" fontId="18" fillId="0" borderId="0" xfId="5" applyAlignment="1">
      <alignment horizontal="right" vertical="center"/>
    </xf>
    <xf numFmtId="0" fontId="15" fillId="0" borderId="0" xfId="5" applyFont="1">
      <alignment vertical="center"/>
    </xf>
    <xf numFmtId="0" fontId="27" fillId="0" borderId="23" xfId="5" applyFont="1" applyBorder="1" applyAlignment="1">
      <alignment horizontal="center" vertical="center"/>
    </xf>
    <xf numFmtId="0" fontId="27" fillId="0" borderId="26" xfId="5" applyFont="1" applyBorder="1" applyAlignment="1">
      <alignment horizontal="center" vertical="center"/>
    </xf>
    <xf numFmtId="0" fontId="27" fillId="0" borderId="29" xfId="5" applyFont="1" applyBorder="1" applyAlignment="1">
      <alignment horizontal="center" vertical="center"/>
    </xf>
    <xf numFmtId="0" fontId="18" fillId="0" borderId="0" xfId="5" applyAlignment="1">
      <alignment horizontal="center" vertical="center"/>
    </xf>
    <xf numFmtId="0" fontId="28" fillId="0" borderId="0" xfId="5" applyFont="1">
      <alignment vertical="center"/>
    </xf>
    <xf numFmtId="0" fontId="27" fillId="0" borderId="0" xfId="5" applyFont="1">
      <alignment vertical="center"/>
    </xf>
    <xf numFmtId="0" fontId="18" fillId="0" borderId="12" xfId="5" applyBorder="1">
      <alignment vertical="center"/>
    </xf>
    <xf numFmtId="0" fontId="18" fillId="0" borderId="4" xfId="5" applyBorder="1">
      <alignment vertical="center"/>
    </xf>
    <xf numFmtId="0" fontId="18" fillId="0" borderId="13" xfId="5" applyBorder="1">
      <alignment vertical="center"/>
    </xf>
    <xf numFmtId="0" fontId="18" fillId="0" borderId="10" xfId="5" applyBorder="1">
      <alignment vertical="center"/>
    </xf>
    <xf numFmtId="0" fontId="18" fillId="0" borderId="6" xfId="5" applyBorder="1">
      <alignment vertical="center"/>
    </xf>
    <xf numFmtId="0" fontId="3" fillId="2" borderId="4" xfId="0" applyFont="1" applyFill="1" applyBorder="1">
      <alignment vertical="center"/>
    </xf>
    <xf numFmtId="0" fontId="3" fillId="0" borderId="0" xfId="0" applyFont="1">
      <alignment vertical="center"/>
    </xf>
    <xf numFmtId="0" fontId="3" fillId="0" borderId="10" xfId="0" applyFont="1" applyBorder="1">
      <alignmen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9" xfId="0" applyFont="1" applyBorder="1">
      <alignment vertical="center"/>
    </xf>
    <xf numFmtId="0" fontId="3" fillId="0" borderId="0" xfId="0" applyFont="1" applyAlignment="1">
      <alignment vertical="center" wrapText="1"/>
    </xf>
    <xf numFmtId="0" fontId="3" fillId="0" borderId="6" xfId="0" applyFont="1" applyBorder="1">
      <alignmen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distributed" vertical="center" justifyLastLine="1"/>
    </xf>
    <xf numFmtId="0" fontId="3" fillId="2" borderId="5" xfId="0" applyFont="1" applyFill="1" applyBorder="1" applyAlignment="1">
      <alignment horizontal="center" vertical="center"/>
    </xf>
    <xf numFmtId="0" fontId="3" fillId="0" borderId="5" xfId="0" applyFont="1" applyBorder="1" applyAlignment="1">
      <alignment vertical="center" shrinkToFit="1"/>
    </xf>
    <xf numFmtId="0" fontId="3" fillId="0" borderId="5"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13" xfId="0" applyFont="1" applyBorder="1">
      <alignment vertical="center"/>
    </xf>
    <xf numFmtId="0" fontId="3" fillId="0" borderId="4" xfId="0" applyFont="1" applyBorder="1">
      <alignmen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lignment vertical="center"/>
    </xf>
    <xf numFmtId="0" fontId="3" fillId="0" borderId="12" xfId="0" applyFont="1" applyBorder="1">
      <alignment vertical="center"/>
    </xf>
    <xf numFmtId="0" fontId="3" fillId="2" borderId="7" xfId="0" applyFont="1" applyFill="1" applyBorder="1">
      <alignment vertical="center"/>
    </xf>
    <xf numFmtId="0" fontId="3" fillId="2" borderId="3" xfId="0" applyFont="1" applyFill="1" applyBorder="1">
      <alignment vertical="center"/>
    </xf>
    <xf numFmtId="0" fontId="3" fillId="2" borderId="9" xfId="0" applyFont="1" applyFill="1" applyBorder="1">
      <alignment vertical="center"/>
    </xf>
    <xf numFmtId="0" fontId="3" fillId="0" borderId="5" xfId="0" applyFont="1" applyBorder="1" applyAlignment="1">
      <alignment horizontal="center" vertical="center" justifyLastLine="1"/>
    </xf>
    <xf numFmtId="0" fontId="3" fillId="0" borderId="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177" fontId="3" fillId="2" borderId="0" xfId="0" applyNumberFormat="1" applyFont="1" applyFill="1" applyAlignment="1">
      <alignment horizontal="right" vertical="center"/>
    </xf>
    <xf numFmtId="177" fontId="3" fillId="2" borderId="10" xfId="0" applyNumberFormat="1" applyFont="1" applyFill="1" applyBorder="1" applyAlignment="1">
      <alignment horizontal="right" vertical="center"/>
    </xf>
    <xf numFmtId="0" fontId="3" fillId="2" borderId="4" xfId="0" applyFont="1" applyFill="1" applyBorder="1">
      <alignment vertical="center"/>
    </xf>
    <xf numFmtId="0" fontId="3" fillId="2" borderId="5" xfId="0" applyFont="1" applyFill="1" applyBorder="1">
      <alignment vertical="center"/>
    </xf>
    <xf numFmtId="38" fontId="3" fillId="0" borderId="13" xfId="1" applyFont="1" applyFill="1" applyBorder="1" applyAlignment="1">
      <alignment vertical="center"/>
    </xf>
    <xf numFmtId="38" fontId="3" fillId="0" borderId="12" xfId="1" applyFont="1" applyFill="1" applyBorder="1" applyAlignment="1">
      <alignment vertical="center"/>
    </xf>
    <xf numFmtId="0" fontId="3" fillId="0" borderId="5" xfId="0" applyFont="1" applyBorder="1" applyAlignment="1">
      <alignment horizontal="center" vertical="center"/>
    </xf>
    <xf numFmtId="38" fontId="3" fillId="2" borderId="7" xfId="1" applyFont="1" applyFill="1" applyBorder="1" applyAlignment="1">
      <alignment vertical="center"/>
    </xf>
    <xf numFmtId="38" fontId="3" fillId="2" borderId="9" xfId="1" applyFont="1" applyFill="1" applyBorder="1" applyAlignment="1">
      <alignment vertical="center"/>
    </xf>
    <xf numFmtId="38" fontId="3" fillId="2" borderId="18" xfId="1" applyFont="1" applyFill="1" applyBorder="1" applyAlignment="1">
      <alignment vertical="center"/>
    </xf>
    <xf numFmtId="38" fontId="3" fillId="2" borderId="19" xfId="1" applyFont="1" applyFill="1" applyBorder="1" applyAlignment="1">
      <alignment vertical="center"/>
    </xf>
    <xf numFmtId="0" fontId="3" fillId="0" borderId="0" xfId="0" applyFont="1" applyAlignment="1">
      <alignment vertical="top" wrapText="1"/>
    </xf>
    <xf numFmtId="0" fontId="18" fillId="0" borderId="20" xfId="4" applyBorder="1" applyAlignment="1">
      <alignment horizontal="center" vertical="center" wrapText="1"/>
    </xf>
    <xf numFmtId="0" fontId="18" fillId="0" borderId="14" xfId="4" applyBorder="1" applyAlignment="1">
      <alignment horizontal="center" vertical="center"/>
    </xf>
    <xf numFmtId="0" fontId="18" fillId="0" borderId="1" xfId="4" applyBorder="1" applyAlignment="1">
      <alignment horizontal="center" vertical="center"/>
    </xf>
    <xf numFmtId="0" fontId="18" fillId="0" borderId="13" xfId="4" applyBorder="1" applyAlignment="1">
      <alignment horizontal="center" vertical="center"/>
    </xf>
    <xf numFmtId="0" fontId="18" fillId="0" borderId="20" xfId="4" applyBorder="1" applyAlignment="1">
      <alignment horizontal="center" vertical="center"/>
    </xf>
    <xf numFmtId="3" fontId="19" fillId="0" borderId="1" xfId="4" applyNumberFormat="1" applyFont="1" applyBorder="1">
      <alignment vertical="center"/>
    </xf>
    <xf numFmtId="3" fontId="19" fillId="0" borderId="2" xfId="4" applyNumberFormat="1" applyFont="1" applyBorder="1">
      <alignment vertical="center"/>
    </xf>
    <xf numFmtId="3" fontId="19" fillId="0" borderId="15" xfId="4" applyNumberFormat="1" applyFont="1" applyBorder="1">
      <alignment vertical="center"/>
    </xf>
    <xf numFmtId="3" fontId="19" fillId="2" borderId="13" xfId="4" applyNumberFormat="1" applyFont="1" applyFill="1" applyBorder="1">
      <alignment vertical="center"/>
    </xf>
    <xf numFmtId="3" fontId="19" fillId="2" borderId="4" xfId="4" applyNumberFormat="1" applyFont="1" applyFill="1" applyBorder="1">
      <alignment vertical="center"/>
    </xf>
    <xf numFmtId="3" fontId="19" fillId="2" borderId="12" xfId="4" applyNumberFormat="1" applyFont="1" applyFill="1" applyBorder="1">
      <alignment vertical="center"/>
    </xf>
    <xf numFmtId="0" fontId="19" fillId="0" borderId="6" xfId="4" applyFont="1" applyBorder="1" applyAlignment="1">
      <alignment horizontal="left" vertical="center" wrapText="1"/>
    </xf>
    <xf numFmtId="0" fontId="19" fillId="0" borderId="0" xfId="4" applyFont="1" applyAlignment="1">
      <alignment horizontal="left" vertical="center" wrapText="1"/>
    </xf>
    <xf numFmtId="0" fontId="19" fillId="0" borderId="13" xfId="4" applyFont="1" applyBorder="1" applyAlignment="1">
      <alignment horizontal="left" vertical="center" wrapText="1"/>
    </xf>
    <xf numFmtId="0" fontId="19" fillId="0" borderId="4" xfId="4" applyFont="1" applyBorder="1" applyAlignment="1">
      <alignment horizontal="left" vertical="center" wrapText="1"/>
    </xf>
    <xf numFmtId="0" fontId="19" fillId="0" borderId="1" xfId="4" applyFont="1" applyBorder="1" applyAlignment="1">
      <alignment horizontal="left" vertical="center" wrapText="1"/>
    </xf>
    <xf numFmtId="0" fontId="19" fillId="0" borderId="2" xfId="4" applyFont="1" applyBorder="1" applyAlignment="1">
      <alignment horizontal="left" vertical="center" wrapText="1"/>
    </xf>
    <xf numFmtId="0" fontId="19" fillId="0" borderId="13"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0" xfId="4" applyFont="1" applyAlignment="1">
      <alignment horizontal="center" vertical="center" wrapText="1"/>
    </xf>
    <xf numFmtId="0" fontId="19" fillId="0" borderId="7" xfId="4" applyFont="1" applyBorder="1" applyAlignment="1">
      <alignment horizontal="center" vertical="center"/>
    </xf>
    <xf numFmtId="0" fontId="19" fillId="0" borderId="3" xfId="4" applyFont="1" applyBorder="1" applyAlignment="1">
      <alignment horizontal="center" vertical="center"/>
    </xf>
    <xf numFmtId="0" fontId="19" fillId="0" borderId="9" xfId="4" applyFont="1" applyBorder="1" applyAlignment="1">
      <alignment horizontal="center" vertical="center"/>
    </xf>
    <xf numFmtId="0" fontId="19" fillId="0" borderId="6" xfId="4" quotePrefix="1" applyFont="1" applyBorder="1" applyAlignment="1">
      <alignment horizontal="left" vertical="center" wrapText="1"/>
    </xf>
    <xf numFmtId="0" fontId="19" fillId="0" borderId="0" xfId="4" quotePrefix="1" applyFont="1" applyAlignment="1">
      <alignment horizontal="left" vertical="center" wrapText="1"/>
    </xf>
    <xf numFmtId="0" fontId="19" fillId="0" borderId="6" xfId="4" applyFont="1" applyBorder="1" applyAlignment="1">
      <alignment horizontal="left" vertical="center"/>
    </xf>
    <xf numFmtId="0" fontId="19" fillId="0" borderId="0" xfId="4" applyFont="1" applyAlignment="1">
      <alignment horizontal="left" vertical="center"/>
    </xf>
    <xf numFmtId="0" fontId="18" fillId="0" borderId="7" xfId="4" applyBorder="1" applyAlignment="1">
      <alignment horizontal="center" vertical="center"/>
    </xf>
    <xf numFmtId="0" fontId="18" fillId="0" borderId="3" xfId="4" applyBorder="1" applyAlignment="1">
      <alignment horizontal="center" vertical="center"/>
    </xf>
    <xf numFmtId="0" fontId="18" fillId="0" borderId="9" xfId="4" applyBorder="1" applyAlignment="1">
      <alignment horizontal="center" vertical="center"/>
    </xf>
    <xf numFmtId="0" fontId="18" fillId="0" borderId="1" xfId="4" applyBorder="1" applyAlignment="1">
      <alignment horizontal="center" vertical="center" wrapText="1"/>
    </xf>
    <xf numFmtId="0" fontId="18" fillId="0" borderId="15" xfId="4" applyBorder="1" applyAlignment="1">
      <alignment horizontal="center" vertical="center" wrapText="1"/>
    </xf>
    <xf numFmtId="0" fontId="18" fillId="0" borderId="13" xfId="4" applyBorder="1" applyAlignment="1">
      <alignment horizontal="center" vertical="center" wrapText="1"/>
    </xf>
    <xf numFmtId="0" fontId="18" fillId="0" borderId="12" xfId="4" applyBorder="1" applyAlignment="1">
      <alignment horizontal="center" vertical="center" wrapText="1"/>
    </xf>
    <xf numFmtId="0" fontId="18" fillId="0" borderId="2" xfId="4" applyBorder="1" applyAlignment="1">
      <alignment horizontal="center" vertical="center"/>
    </xf>
    <xf numFmtId="0" fontId="18" fillId="0" borderId="15" xfId="4" applyBorder="1" applyAlignment="1">
      <alignment horizontal="center" vertical="center"/>
    </xf>
    <xf numFmtId="0" fontId="18" fillId="0" borderId="4" xfId="4" applyBorder="1" applyAlignment="1">
      <alignment horizontal="center" vertical="center"/>
    </xf>
    <xf numFmtId="0" fontId="18" fillId="0" borderId="12" xfId="4" applyBorder="1" applyAlignment="1">
      <alignment horizontal="center" vertical="center"/>
    </xf>
    <xf numFmtId="0" fontId="18" fillId="0" borderId="5" xfId="4" applyBorder="1" applyAlignment="1">
      <alignment horizontal="center" vertical="center" wrapText="1"/>
    </xf>
    <xf numFmtId="0" fontId="18" fillId="0" borderId="7" xfId="4" applyBorder="1" applyAlignment="1">
      <alignment horizontal="center" vertical="center" wrapText="1"/>
    </xf>
    <xf numFmtId="0" fontId="18" fillId="0" borderId="3" xfId="4" applyBorder="1" applyAlignment="1">
      <alignment horizontal="center" vertical="center" wrapText="1"/>
    </xf>
    <xf numFmtId="0" fontId="18" fillId="0" borderId="9" xfId="4" applyBorder="1" applyAlignment="1">
      <alignment horizontal="center" vertical="center" wrapText="1"/>
    </xf>
    <xf numFmtId="0" fontId="18" fillId="0" borderId="5" xfId="4" applyBorder="1" applyAlignment="1">
      <alignment horizontal="center" vertical="center"/>
    </xf>
    <xf numFmtId="0" fontId="18" fillId="0" borderId="20" xfId="4" applyBorder="1" applyAlignment="1">
      <alignment vertical="center" wrapText="1"/>
    </xf>
    <xf numFmtId="0" fontId="18" fillId="0" borderId="14" xfId="4" applyBorder="1">
      <alignment vertical="center"/>
    </xf>
    <xf numFmtId="0" fontId="18" fillId="2" borderId="20" xfId="4" applyFill="1" applyBorder="1">
      <alignment vertical="center"/>
    </xf>
    <xf numFmtId="0" fontId="18" fillId="2" borderId="14" xfId="4" applyFill="1" applyBorder="1">
      <alignment vertical="center"/>
    </xf>
    <xf numFmtId="0" fontId="18" fillId="2" borderId="20" xfId="4" applyFill="1" applyBorder="1" applyAlignment="1">
      <alignment vertical="center" wrapText="1"/>
    </xf>
    <xf numFmtId="0" fontId="18" fillId="2" borderId="14" xfId="4" applyFill="1" applyBorder="1" applyAlignment="1">
      <alignment vertical="center" wrapText="1"/>
    </xf>
    <xf numFmtId="0" fontId="18" fillId="2" borderId="20" xfId="4" applyFill="1" applyBorder="1" applyAlignment="1">
      <alignment horizontal="center" vertical="center"/>
    </xf>
    <xf numFmtId="0" fontId="18" fillId="2" borderId="14" xfId="4" applyFill="1" applyBorder="1" applyAlignment="1">
      <alignment horizontal="center" vertical="center"/>
    </xf>
    <xf numFmtId="0" fontId="18" fillId="0" borderId="14" xfId="4" applyBorder="1" applyAlignment="1">
      <alignment vertical="center" wrapText="1"/>
    </xf>
    <xf numFmtId="0" fontId="18" fillId="2" borderId="11" xfId="4" applyFill="1" applyBorder="1">
      <alignment vertical="center"/>
    </xf>
    <xf numFmtId="0" fontId="18" fillId="2" borderId="11" xfId="4" applyFill="1" applyBorder="1" applyAlignment="1">
      <alignment vertical="center" wrapText="1"/>
    </xf>
    <xf numFmtId="0" fontId="18" fillId="0" borderId="0" xfId="4" applyAlignment="1">
      <alignment horizontal="center" vertical="center"/>
    </xf>
    <xf numFmtId="58" fontId="18" fillId="2" borderId="3" xfId="4" applyNumberFormat="1" applyFill="1" applyBorder="1" applyAlignment="1">
      <alignment horizontal="center" vertical="center"/>
    </xf>
    <xf numFmtId="0" fontId="18" fillId="2" borderId="3" xfId="4" applyFill="1" applyBorder="1" applyAlignment="1">
      <alignment horizontal="center" vertical="center"/>
    </xf>
    <xf numFmtId="0" fontId="3" fillId="2" borderId="4" xfId="6" applyFont="1" applyFill="1" applyBorder="1" applyAlignment="1">
      <alignment horizontal="right" vertical="center"/>
    </xf>
    <xf numFmtId="0" fontId="3" fillId="0" borderId="20" xfId="6" applyFont="1" applyBorder="1" applyAlignment="1">
      <alignment horizontal="center" vertical="center"/>
    </xf>
    <xf numFmtId="0" fontId="3" fillId="0" borderId="14" xfId="6" applyFont="1" applyBorder="1" applyAlignment="1">
      <alignment horizontal="center" vertical="center"/>
    </xf>
    <xf numFmtId="0" fontId="3" fillId="0" borderId="20" xfId="6" applyFont="1" applyBorder="1" applyAlignment="1">
      <alignment horizontal="center" vertical="center" wrapText="1"/>
    </xf>
    <xf numFmtId="0" fontId="3" fillId="0" borderId="14" xfId="6" applyFont="1" applyBorder="1" applyAlignment="1">
      <alignment horizontal="center" vertical="center" wrapText="1"/>
    </xf>
    <xf numFmtId="0" fontId="3" fillId="0" borderId="1" xfId="6" applyFont="1" applyBorder="1" applyAlignment="1">
      <alignment horizontal="center" vertical="center"/>
    </xf>
    <xf numFmtId="0" fontId="3" fillId="0" borderId="2" xfId="6" applyFont="1" applyBorder="1" applyAlignment="1">
      <alignment horizontal="center" vertical="center"/>
    </xf>
    <xf numFmtId="0" fontId="3" fillId="0" borderId="13" xfId="6" applyFont="1" applyBorder="1" applyAlignment="1">
      <alignment horizontal="center" vertical="center"/>
    </xf>
    <xf numFmtId="0" fontId="3" fillId="0" borderId="4" xfId="6" applyFont="1" applyBorder="1" applyAlignment="1">
      <alignment horizontal="center" vertical="center"/>
    </xf>
    <xf numFmtId="176" fontId="3" fillId="0" borderId="11" xfId="6" applyNumberFormat="1" applyFont="1" applyBorder="1">
      <alignment vertical="center"/>
    </xf>
    <xf numFmtId="0" fontId="3" fillId="0" borderId="11" xfId="6" applyFont="1" applyBorder="1">
      <alignment vertical="center"/>
    </xf>
    <xf numFmtId="0" fontId="3" fillId="0" borderId="14" xfId="6" applyFont="1" applyBorder="1">
      <alignment vertical="center"/>
    </xf>
    <xf numFmtId="0" fontId="3" fillId="2" borderId="0" xfId="6" applyFont="1" applyFill="1" applyAlignment="1">
      <alignment vertical="center" wrapText="1"/>
    </xf>
    <xf numFmtId="0" fontId="18" fillId="0" borderId="42" xfId="5" applyBorder="1" applyAlignment="1">
      <alignment horizontal="center" vertical="center"/>
    </xf>
    <xf numFmtId="0" fontId="18" fillId="0" borderId="41" xfId="5" applyBorder="1" applyAlignment="1">
      <alignment horizontal="center" vertical="center"/>
    </xf>
    <xf numFmtId="0" fontId="18" fillId="0" borderId="39" xfId="5" applyBorder="1" applyAlignment="1">
      <alignment horizontal="center" vertical="center"/>
    </xf>
    <xf numFmtId="0" fontId="18" fillId="0" borderId="38" xfId="5" applyBorder="1" applyAlignment="1">
      <alignment horizontal="center" vertical="center"/>
    </xf>
    <xf numFmtId="0" fontId="18" fillId="0" borderId="34" xfId="5" applyBorder="1" applyAlignment="1">
      <alignment horizontal="center" vertical="center"/>
    </xf>
    <xf numFmtId="0" fontId="18" fillId="0" borderId="33" xfId="5" applyBorder="1" applyAlignment="1">
      <alignment horizontal="center" vertical="center"/>
    </xf>
    <xf numFmtId="0" fontId="18" fillId="0" borderId="32" xfId="5" applyBorder="1" applyAlignment="1">
      <alignment horizontal="center" vertical="center"/>
    </xf>
    <xf numFmtId="0" fontId="18" fillId="0" borderId="31" xfId="5" applyBorder="1" applyAlignment="1">
      <alignment horizontal="center" vertical="center"/>
    </xf>
    <xf numFmtId="0" fontId="18" fillId="0" borderId="30" xfId="5" applyBorder="1" applyAlignment="1">
      <alignment horizontal="center" vertical="center"/>
    </xf>
    <xf numFmtId="0" fontId="21" fillId="0" borderId="0" xfId="5" applyFont="1" applyAlignment="1">
      <alignment horizontal="center" vertical="center"/>
    </xf>
    <xf numFmtId="0" fontId="18" fillId="0" borderId="44" xfId="5" applyBorder="1" applyAlignment="1">
      <alignment horizontal="center" vertical="center" wrapText="1"/>
    </xf>
    <xf numFmtId="0" fontId="18" fillId="0" borderId="26" xfId="5" applyBorder="1" applyAlignment="1">
      <alignment horizontal="center" vertical="center"/>
    </xf>
    <xf numFmtId="0" fontId="18" fillId="0" borderId="23" xfId="5" applyBorder="1" applyAlignment="1">
      <alignment horizontal="center" vertical="center"/>
    </xf>
    <xf numFmtId="0" fontId="18" fillId="2" borderId="29" xfId="5" applyFill="1" applyBorder="1">
      <alignment vertical="center"/>
    </xf>
    <xf numFmtId="0" fontId="18" fillId="2" borderId="26" xfId="5" applyFill="1" applyBorder="1">
      <alignment vertical="center"/>
    </xf>
    <xf numFmtId="0" fontId="18" fillId="2" borderId="23" xfId="5" applyFill="1" applyBorder="1">
      <alignment vertical="center"/>
    </xf>
    <xf numFmtId="0" fontId="18" fillId="0" borderId="32" xfId="5" applyBorder="1" applyAlignment="1">
      <alignment horizontal="center" vertical="center" wrapText="1"/>
    </xf>
    <xf numFmtId="0" fontId="18" fillId="0" borderId="30" xfId="5" applyBorder="1" applyAlignment="1">
      <alignment horizontal="center" vertical="center" wrapText="1"/>
    </xf>
    <xf numFmtId="0" fontId="26" fillId="0" borderId="47" xfId="5" applyFont="1" applyBorder="1" applyAlignment="1">
      <alignment horizontal="center" vertical="center"/>
    </xf>
    <xf numFmtId="0" fontId="26" fillId="0" borderId="46" xfId="5" applyFont="1" applyBorder="1" applyAlignment="1">
      <alignment horizontal="center" vertical="center"/>
    </xf>
    <xf numFmtId="0" fontId="26" fillId="0" borderId="45" xfId="5" applyFont="1" applyBorder="1" applyAlignment="1">
      <alignment horizontal="center" vertical="center"/>
    </xf>
    <xf numFmtId="0" fontId="28" fillId="0" borderId="0" xfId="5" applyFont="1" applyAlignment="1">
      <alignment vertical="center" wrapText="1"/>
    </xf>
    <xf numFmtId="0" fontId="18" fillId="0" borderId="11" xfId="5" applyBorder="1" applyAlignment="1">
      <alignment horizontal="center" vertical="center" wrapText="1"/>
    </xf>
    <xf numFmtId="0" fontId="18" fillId="0" borderId="14" xfId="5" applyBorder="1" applyAlignment="1">
      <alignment horizontal="center" vertical="center" wrapText="1"/>
    </xf>
    <xf numFmtId="0" fontId="18" fillId="0" borderId="6" xfId="5" applyBorder="1" applyAlignment="1">
      <alignment vertical="center" wrapText="1"/>
    </xf>
    <xf numFmtId="0" fontId="18" fillId="0" borderId="0" xfId="5" applyAlignment="1">
      <alignment vertical="center" wrapText="1"/>
    </xf>
    <xf numFmtId="0" fontId="18" fillId="0" borderId="10" xfId="5" applyBorder="1" applyAlignment="1">
      <alignment vertical="center" wrapText="1"/>
    </xf>
    <xf numFmtId="0" fontId="18" fillId="0" borderId="13" xfId="5" applyBorder="1" applyAlignment="1">
      <alignment vertical="center" wrapText="1"/>
    </xf>
    <xf numFmtId="0" fontId="18" fillId="0" borderId="4" xfId="5" applyBorder="1" applyAlignment="1">
      <alignment vertical="center" wrapText="1"/>
    </xf>
    <xf numFmtId="0" fontId="18" fillId="0" borderId="12" xfId="5" applyBorder="1" applyAlignment="1">
      <alignment vertical="center" wrapText="1"/>
    </xf>
    <xf numFmtId="0" fontId="18" fillId="0" borderId="5" xfId="5" applyBorder="1" applyAlignment="1">
      <alignment horizontal="center" vertical="center"/>
    </xf>
    <xf numFmtId="0" fontId="26" fillId="0" borderId="53" xfId="5" applyFont="1" applyBorder="1" applyAlignment="1">
      <alignment horizontal="center" vertical="center"/>
    </xf>
    <xf numFmtId="0" fontId="26" fillId="0" borderId="52" xfId="5" applyFont="1" applyBorder="1" applyAlignment="1">
      <alignment horizontal="center" vertical="center"/>
    </xf>
    <xf numFmtId="0" fontId="26" fillId="0" borderId="51" xfId="5" applyFont="1" applyBorder="1" applyAlignment="1">
      <alignment horizontal="center" vertical="center"/>
    </xf>
    <xf numFmtId="0" fontId="26" fillId="0" borderId="50" xfId="5" applyFont="1" applyBorder="1" applyAlignment="1">
      <alignment horizontal="center" vertical="center"/>
    </xf>
    <xf numFmtId="0" fontId="26" fillId="0" borderId="49" xfId="5" applyFont="1" applyBorder="1" applyAlignment="1">
      <alignment horizontal="center" vertical="center"/>
    </xf>
    <xf numFmtId="0" fontId="26" fillId="0" borderId="48" xfId="5" applyFont="1" applyBorder="1" applyAlignment="1">
      <alignment horizontal="center" vertical="center"/>
    </xf>
    <xf numFmtId="0" fontId="26" fillId="0" borderId="53" xfId="5" applyFont="1" applyBorder="1" applyAlignment="1">
      <alignment vertical="center" wrapText="1"/>
    </xf>
    <xf numFmtId="0" fontId="26" fillId="0" borderId="52" xfId="5" applyFont="1" applyBorder="1">
      <alignment vertical="center"/>
    </xf>
    <xf numFmtId="0" fontId="26" fillId="0" borderId="51" xfId="5" applyFont="1" applyBorder="1">
      <alignment vertical="center"/>
    </xf>
    <xf numFmtId="0" fontId="26" fillId="0" borderId="50" xfId="5" applyFont="1" applyBorder="1" applyAlignment="1">
      <alignment vertical="center" wrapText="1"/>
    </xf>
    <xf numFmtId="0" fontId="26" fillId="0" borderId="49" xfId="5" applyFont="1" applyBorder="1" applyAlignment="1">
      <alignment vertical="center" wrapText="1"/>
    </xf>
    <xf numFmtId="0" fontId="26" fillId="0" borderId="48" xfId="5" applyFont="1" applyBorder="1" applyAlignment="1">
      <alignment vertical="center" wrapText="1"/>
    </xf>
    <xf numFmtId="0" fontId="26" fillId="0" borderId="50" xfId="5" applyFont="1" applyBorder="1" applyAlignment="1">
      <alignment horizontal="center" vertical="center" wrapText="1"/>
    </xf>
    <xf numFmtId="0" fontId="26" fillId="0" borderId="49" xfId="5" applyFont="1" applyBorder="1" applyAlignment="1">
      <alignment horizontal="center" vertical="center" wrapText="1"/>
    </xf>
    <xf numFmtId="0" fontId="26" fillId="0" borderId="48" xfId="5" applyFont="1" applyBorder="1" applyAlignment="1">
      <alignment horizontal="center" vertical="center" wrapText="1"/>
    </xf>
    <xf numFmtId="0" fontId="3" fillId="0" borderId="0" xfId="0" applyFont="1" applyAlignment="1">
      <alignment horizontal="center" vertical="center"/>
    </xf>
    <xf numFmtId="0" fontId="3" fillId="2" borderId="4" xfId="0" applyFont="1" applyFill="1" applyBorder="1" applyAlignment="1">
      <alignment horizontal="center" vertical="center"/>
    </xf>
    <xf numFmtId="0" fontId="3" fillId="0" borderId="20" xfId="0" applyFont="1" applyBorder="1" applyAlignment="1">
      <alignment horizontal="center" vertical="center"/>
    </xf>
    <xf numFmtId="0" fontId="3" fillId="2" borderId="5" xfId="0" applyFont="1" applyFill="1" applyBorder="1" applyAlignment="1">
      <alignment horizontal="left" vertical="center"/>
    </xf>
    <xf numFmtId="0" fontId="3" fillId="0" borderId="5" xfId="0" applyFont="1" applyBorder="1" applyAlignment="1">
      <alignment horizontal="center" vertical="center" shrinkToFit="1"/>
    </xf>
    <xf numFmtId="0" fontId="3" fillId="2" borderId="5" xfId="0" applyFont="1" applyFill="1" applyBorder="1" applyAlignment="1">
      <alignment horizontal="center" vertical="center" shrinkToFit="1"/>
    </xf>
    <xf numFmtId="0" fontId="3" fillId="0" borderId="13" xfId="0" applyFont="1" applyBorder="1" applyAlignment="1">
      <alignment horizontal="center" vertical="center" wrapText="1" shrinkToFit="1"/>
    </xf>
    <xf numFmtId="0" fontId="3" fillId="0" borderId="5"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lignment vertical="top"/>
    </xf>
    <xf numFmtId="58" fontId="3" fillId="2" borderId="5" xfId="0" applyNumberFormat="1" applyFont="1" applyFill="1" applyBorder="1" applyAlignment="1">
      <alignment horizontal="center" vertical="top"/>
    </xf>
    <xf numFmtId="0" fontId="3" fillId="0" borderId="0" xfId="0" applyFont="1" applyAlignment="1">
      <alignment vertical="top"/>
    </xf>
    <xf numFmtId="0" fontId="3" fillId="0" borderId="7" xfId="0" applyFont="1" applyBorder="1" applyAlignment="1">
      <alignment vertical="center" shrinkToFit="1"/>
    </xf>
    <xf numFmtId="0" fontId="3" fillId="0" borderId="4" xfId="0" applyFont="1" applyBorder="1" applyAlignment="1">
      <alignment vertical="top"/>
    </xf>
    <xf numFmtId="0" fontId="3" fillId="0" borderId="5" xfId="0" applyFont="1" applyBorder="1" applyAlignment="1">
      <alignment horizontal="center" vertical="center" shrinkToFit="1"/>
    </xf>
    <xf numFmtId="188" fontId="3" fillId="2" borderId="5" xfId="0" applyNumberFormat="1" applyFont="1" applyFill="1" applyBorder="1" applyAlignment="1">
      <alignment horizontal="right" vertical="center"/>
    </xf>
    <xf numFmtId="188" fontId="3" fillId="0" borderId="5" xfId="0" applyNumberFormat="1" applyFont="1" applyBorder="1" applyAlignment="1">
      <alignment horizontal="right" vertical="center"/>
    </xf>
    <xf numFmtId="0" fontId="3" fillId="2"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2" borderId="5" xfId="0" applyFont="1" applyFill="1" applyBorder="1" applyAlignment="1">
      <alignment horizontal="center" vertical="top" wrapText="1"/>
    </xf>
    <xf numFmtId="0" fontId="3" fillId="0" borderId="7" xfId="0" applyFont="1" applyBorder="1">
      <alignment vertical="center"/>
    </xf>
    <xf numFmtId="0" fontId="3" fillId="0" borderId="2" xfId="0" applyFont="1" applyBorder="1" applyAlignment="1">
      <alignment horizontal="left" vertical="center" wrapText="1"/>
    </xf>
    <xf numFmtId="0" fontId="3" fillId="2" borderId="0" xfId="0" applyFont="1" applyFill="1">
      <alignment vertical="center"/>
    </xf>
    <xf numFmtId="0" fontId="3" fillId="0" borderId="11" xfId="0" applyFont="1" applyBorder="1" applyAlignment="1">
      <alignment horizontal="right" vertical="center"/>
    </xf>
    <xf numFmtId="0" fontId="29" fillId="0" borderId="11" xfId="0" applyFont="1" applyBorder="1">
      <alignment vertical="center"/>
    </xf>
    <xf numFmtId="0" fontId="3" fillId="0" borderId="11" xfId="0" applyFont="1" applyBorder="1">
      <alignment vertical="center"/>
    </xf>
    <xf numFmtId="180" fontId="3" fillId="2" borderId="11" xfId="0" applyNumberFormat="1" applyFont="1" applyFill="1" applyBorder="1">
      <alignment vertical="center"/>
    </xf>
    <xf numFmtId="0" fontId="3" fillId="0" borderId="14" xfId="0" applyFont="1" applyBorder="1">
      <alignment vertical="center"/>
    </xf>
    <xf numFmtId="179" fontId="3" fillId="0" borderId="5" xfId="0" applyNumberFormat="1" applyFont="1" applyBorder="1">
      <alignment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xf>
  </cellXfs>
  <cellStyles count="8">
    <cellStyle name="桁区切り" xfId="1" builtinId="6"/>
    <cellStyle name="桁区切り 2" xfId="7" xr:uid="{7052D795-9151-49FB-93DB-68A32404482A}"/>
    <cellStyle name="桁区切り 4" xfId="3" xr:uid="{00000000-0005-0000-0000-000001000000}"/>
    <cellStyle name="標準" xfId="0" builtinId="0"/>
    <cellStyle name="標準 2" xfId="4" xr:uid="{47BAC34E-5AD3-418F-9817-1D428BF58F01}"/>
    <cellStyle name="標準 2 4" xfId="5" xr:uid="{CE6AC501-96BE-41CF-96F9-43AFBBCAAEB7}"/>
    <cellStyle name="標準 3" xfId="6" xr:uid="{0708F665-B25D-4B69-A40E-0D4262CF571F}"/>
    <cellStyle name="標準 8" xfId="2" xr:uid="{00000000-0005-0000-0000-000003000000}"/>
  </cellStyles>
  <dxfs count="0"/>
  <tableStyles count="0" defaultTableStyle="TableStyleMedium9"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210047</xdr:colOff>
      <xdr:row>0</xdr:row>
      <xdr:rowOff>219075</xdr:rowOff>
    </xdr:from>
    <xdr:to>
      <xdr:col>9</xdr:col>
      <xdr:colOff>612200</xdr:colOff>
      <xdr:row>1</xdr:row>
      <xdr:rowOff>284760</xdr:rowOff>
    </xdr:to>
    <xdr:sp macro="" textlink="">
      <xdr:nvSpPr>
        <xdr:cNvPr id="2" name="テキスト ボックス 1">
          <a:extLst>
            <a:ext uri="{FF2B5EF4-FFF2-40B4-BE49-F238E27FC236}">
              <a16:creationId xmlns:a16="http://schemas.microsoft.com/office/drawing/2014/main" id="{D1B1F443-5069-AE9B-2033-ACA4B9C18B46}"/>
            </a:ext>
          </a:extLst>
        </xdr:cNvPr>
        <xdr:cNvSpPr txBox="1"/>
      </xdr:nvSpPr>
      <xdr:spPr>
        <a:xfrm>
          <a:off x="9131384" y="219075"/>
          <a:ext cx="402153" cy="303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828260</xdr:colOff>
      <xdr:row>0</xdr:row>
      <xdr:rowOff>113590</xdr:rowOff>
    </xdr:from>
    <xdr:to>
      <xdr:col>4</xdr:col>
      <xdr:colOff>1227692</xdr:colOff>
      <xdr:row>1</xdr:row>
      <xdr:rowOff>247815</xdr:rowOff>
    </xdr:to>
    <xdr:sp macro="" textlink="">
      <xdr:nvSpPr>
        <xdr:cNvPr id="2" name="テキスト ボックス 1">
          <a:extLst>
            <a:ext uri="{FF2B5EF4-FFF2-40B4-BE49-F238E27FC236}">
              <a16:creationId xmlns:a16="http://schemas.microsoft.com/office/drawing/2014/main" id="{97DBE86A-1E55-4068-8D6F-912CC0B6E273}"/>
            </a:ext>
          </a:extLst>
        </xdr:cNvPr>
        <xdr:cNvSpPr txBox="1"/>
      </xdr:nvSpPr>
      <xdr:spPr>
        <a:xfrm>
          <a:off x="6512496" y="113590"/>
          <a:ext cx="399432" cy="314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666750</xdr:colOff>
      <xdr:row>63</xdr:row>
      <xdr:rowOff>74084</xdr:rowOff>
    </xdr:from>
    <xdr:to>
      <xdr:col>2</xdr:col>
      <xdr:colOff>666750</xdr:colOff>
      <xdr:row>63</xdr:row>
      <xdr:rowOff>74084</xdr:rowOff>
    </xdr:to>
    <xdr:cxnSp macro="">
      <xdr:nvCxnSpPr>
        <xdr:cNvPr id="2" name="直線矢印コネクタ 1">
          <a:extLst>
            <a:ext uri="{FF2B5EF4-FFF2-40B4-BE49-F238E27FC236}">
              <a16:creationId xmlns:a16="http://schemas.microsoft.com/office/drawing/2014/main" id="{A057C60D-A88D-4B85-AA78-895DC648DF63}"/>
            </a:ext>
          </a:extLst>
        </xdr:cNvPr>
        <xdr:cNvCxnSpPr/>
      </xdr:nvCxnSpPr>
      <xdr:spPr>
        <a:xfrm>
          <a:off x="2013857" y="14568413"/>
          <a:ext cx="685800"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211667</xdr:colOff>
      <xdr:row>63</xdr:row>
      <xdr:rowOff>95250</xdr:rowOff>
    </xdr:from>
    <xdr:to>
      <xdr:col>2</xdr:col>
      <xdr:colOff>624417</xdr:colOff>
      <xdr:row>65</xdr:row>
      <xdr:rowOff>105833</xdr:rowOff>
    </xdr:to>
    <xdr:cxnSp macro="">
      <xdr:nvCxnSpPr>
        <xdr:cNvPr id="3" name="直線矢印コネクタ 2">
          <a:extLst>
            <a:ext uri="{FF2B5EF4-FFF2-40B4-BE49-F238E27FC236}">
              <a16:creationId xmlns:a16="http://schemas.microsoft.com/office/drawing/2014/main" id="{3800C731-3953-4AE2-8341-569EDA90BB50}"/>
            </a:ext>
          </a:extLst>
        </xdr:cNvPr>
        <xdr:cNvCxnSpPr/>
      </xdr:nvCxnSpPr>
      <xdr:spPr>
        <a:xfrm>
          <a:off x="2244574" y="14592300"/>
          <a:ext cx="412750" cy="3548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211667</xdr:colOff>
      <xdr:row>63</xdr:row>
      <xdr:rowOff>127000</xdr:rowOff>
    </xdr:from>
    <xdr:to>
      <xdr:col>2</xdr:col>
      <xdr:colOff>613833</xdr:colOff>
      <xdr:row>67</xdr:row>
      <xdr:rowOff>95250</xdr:rowOff>
    </xdr:to>
    <xdr:cxnSp macro="">
      <xdr:nvCxnSpPr>
        <xdr:cNvPr id="4" name="直線矢印コネクタ 3">
          <a:extLst>
            <a:ext uri="{FF2B5EF4-FFF2-40B4-BE49-F238E27FC236}">
              <a16:creationId xmlns:a16="http://schemas.microsoft.com/office/drawing/2014/main" id="{9D025360-C3A4-4B5C-9445-B16C715EFB40}"/>
            </a:ext>
          </a:extLst>
        </xdr:cNvPr>
        <xdr:cNvCxnSpPr/>
      </xdr:nvCxnSpPr>
      <xdr:spPr>
        <a:xfrm>
          <a:off x="2244574" y="14622690"/>
          <a:ext cx="399445" cy="666295"/>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E844-F6B8-483F-A52F-FA3B800B65C7}">
  <sheetPr>
    <pageSetUpPr fitToPage="1"/>
  </sheetPr>
  <dimension ref="A1:J55"/>
  <sheetViews>
    <sheetView view="pageBreakPreview" zoomScaleNormal="100" zoomScaleSheetLayoutView="100" workbookViewId="0">
      <pane ySplit="1" topLeftCell="A2" activePane="bottomLeft" state="frozen"/>
      <selection activeCell="N30" sqref="N30"/>
      <selection pane="bottomLeft" activeCell="N30" sqref="N30"/>
    </sheetView>
  </sheetViews>
  <sheetFormatPr defaultRowHeight="14.25"/>
  <cols>
    <col min="1" max="3" width="3.75" style="1" customWidth="1"/>
    <col min="4" max="4" width="20.625" style="1" customWidth="1"/>
    <col min="5" max="5" width="11.25" style="1" customWidth="1"/>
    <col min="6" max="6" width="12.375" style="1" customWidth="1"/>
    <col min="7" max="8" width="10.625" style="1" customWidth="1"/>
    <col min="9" max="9" width="10.5" style="1" customWidth="1"/>
    <col min="10" max="10" width="10.625" style="1" customWidth="1"/>
    <col min="11" max="16384" width="9" style="1"/>
  </cols>
  <sheetData>
    <row r="1" spans="1:10">
      <c r="A1" s="1" t="s">
        <v>71</v>
      </c>
    </row>
    <row r="2" spans="1:10">
      <c r="A2" s="2" t="s">
        <v>78</v>
      </c>
      <c r="B2" s="2"/>
      <c r="C2" s="2"/>
      <c r="D2" s="2"/>
      <c r="E2" s="2"/>
      <c r="F2" s="2"/>
      <c r="G2" s="2"/>
      <c r="H2" s="2"/>
      <c r="I2" s="2"/>
      <c r="J2" s="2"/>
    </row>
    <row r="3" spans="1:10">
      <c r="A3" s="3"/>
      <c r="B3" s="3"/>
      <c r="C3" s="3"/>
      <c r="D3" s="3"/>
      <c r="E3" s="3"/>
      <c r="F3" s="3"/>
      <c r="G3" s="3"/>
      <c r="H3" s="3"/>
      <c r="I3" s="3"/>
      <c r="J3" s="3"/>
    </row>
    <row r="4" spans="1:10">
      <c r="H4" s="4" t="s">
        <v>29</v>
      </c>
      <c r="I4" s="397"/>
      <c r="J4" s="397"/>
    </row>
    <row r="5" spans="1:10">
      <c r="A5" s="1" t="s">
        <v>0</v>
      </c>
    </row>
    <row r="6" spans="1:10">
      <c r="A6" s="391" t="s">
        <v>74</v>
      </c>
      <c r="B6" s="391"/>
      <c r="C6" s="391"/>
      <c r="D6" s="391"/>
      <c r="E6" s="398"/>
      <c r="F6" s="398"/>
      <c r="G6" s="398"/>
      <c r="H6" s="398"/>
      <c r="I6" s="398"/>
      <c r="J6" s="398"/>
    </row>
    <row r="7" spans="1:10">
      <c r="A7" s="391" t="s">
        <v>1</v>
      </c>
      <c r="B7" s="391"/>
      <c r="C7" s="391"/>
      <c r="D7" s="391"/>
      <c r="E7" s="398"/>
      <c r="F7" s="398"/>
      <c r="G7" s="398"/>
      <c r="H7" s="398"/>
      <c r="I7" s="398"/>
      <c r="J7" s="398"/>
    </row>
    <row r="8" spans="1:10">
      <c r="A8" s="391" t="s">
        <v>2</v>
      </c>
      <c r="B8" s="391"/>
      <c r="C8" s="391"/>
      <c r="D8" s="391"/>
      <c r="E8" s="398"/>
      <c r="F8" s="398"/>
      <c r="G8" s="398"/>
      <c r="H8" s="398"/>
      <c r="I8" s="398"/>
      <c r="J8" s="398"/>
    </row>
    <row r="9" spans="1:10">
      <c r="A9" s="391" t="s">
        <v>93</v>
      </c>
      <c r="B9" s="391"/>
      <c r="C9" s="391"/>
      <c r="D9" s="391"/>
      <c r="E9" s="388" t="s">
        <v>75</v>
      </c>
      <c r="F9" s="389"/>
      <c r="G9" s="389"/>
      <c r="H9" s="389"/>
      <c r="I9" s="389"/>
      <c r="J9" s="390"/>
    </row>
    <row r="10" spans="1:10">
      <c r="A10" s="391" t="s">
        <v>28</v>
      </c>
      <c r="B10" s="391"/>
      <c r="C10" s="391"/>
      <c r="D10" s="391"/>
      <c r="E10" s="392" t="s">
        <v>33</v>
      </c>
      <c r="F10" s="393"/>
      <c r="G10" s="394" t="s">
        <v>34</v>
      </c>
      <c r="H10" s="392"/>
      <c r="I10" s="392"/>
      <c r="J10" s="393"/>
    </row>
    <row r="11" spans="1:10">
      <c r="A11" s="391"/>
      <c r="B11" s="391"/>
      <c r="C11" s="391"/>
      <c r="D11" s="391"/>
      <c r="E11" s="395"/>
      <c r="F11" s="396"/>
      <c r="G11" s="5" t="s">
        <v>36</v>
      </c>
      <c r="H11" s="6"/>
      <c r="I11" s="7" t="s">
        <v>35</v>
      </c>
      <c r="J11" s="8"/>
    </row>
    <row r="12" spans="1:10">
      <c r="A12" s="391"/>
      <c r="B12" s="391"/>
      <c r="C12" s="391"/>
      <c r="D12" s="391"/>
      <c r="E12" s="395"/>
      <c r="F12" s="396"/>
      <c r="G12" s="9" t="s">
        <v>37</v>
      </c>
      <c r="H12" s="10"/>
      <c r="I12" s="11" t="s">
        <v>38</v>
      </c>
      <c r="J12" s="12"/>
    </row>
    <row r="13" spans="1:10">
      <c r="A13" s="373" t="s">
        <v>3</v>
      </c>
      <c r="B13" s="373"/>
      <c r="C13" s="373"/>
      <c r="D13" s="373"/>
      <c r="E13" s="374"/>
      <c r="F13" s="374"/>
      <c r="G13" s="376"/>
      <c r="H13" s="376"/>
      <c r="I13" s="376"/>
      <c r="J13" s="376"/>
    </row>
    <row r="14" spans="1:10">
      <c r="A14" s="373" t="s">
        <v>30</v>
      </c>
      <c r="B14" s="373"/>
      <c r="C14" s="373"/>
      <c r="D14" s="373"/>
      <c r="E14" s="374"/>
      <c r="F14" s="374"/>
      <c r="G14" s="13" t="s">
        <v>31</v>
      </c>
      <c r="H14" s="388" t="s">
        <v>75</v>
      </c>
      <c r="I14" s="389"/>
      <c r="J14" s="390"/>
    </row>
    <row r="15" spans="1:10">
      <c r="A15" s="373" t="s">
        <v>32</v>
      </c>
      <c r="B15" s="373"/>
      <c r="C15" s="373"/>
      <c r="D15" s="373"/>
      <c r="E15" s="374"/>
      <c r="F15" s="374"/>
      <c r="G15" s="375"/>
      <c r="H15" s="375"/>
      <c r="I15" s="376"/>
      <c r="J15" s="376"/>
    </row>
    <row r="18" spans="1:10">
      <c r="A18" s="1" t="s">
        <v>4</v>
      </c>
    </row>
    <row r="19" spans="1:10" ht="25.5" customHeight="1">
      <c r="A19" s="377"/>
      <c r="B19" s="378"/>
      <c r="C19" s="378"/>
      <c r="D19" s="378"/>
      <c r="E19" s="378"/>
      <c r="F19" s="381" t="s">
        <v>106</v>
      </c>
      <c r="G19" s="383" t="s">
        <v>24</v>
      </c>
      <c r="H19" s="384"/>
      <c r="I19" s="385" t="s">
        <v>20</v>
      </c>
      <c r="J19" s="386"/>
    </row>
    <row r="20" spans="1:10">
      <c r="A20" s="379"/>
      <c r="B20" s="380"/>
      <c r="C20" s="380"/>
      <c r="D20" s="380"/>
      <c r="E20" s="380"/>
      <c r="F20" s="382"/>
      <c r="G20" s="15" t="s">
        <v>22</v>
      </c>
      <c r="H20" s="74" t="s">
        <v>23</v>
      </c>
      <c r="I20" s="380"/>
      <c r="J20" s="387"/>
    </row>
    <row r="21" spans="1:10">
      <c r="A21" s="17"/>
      <c r="F21" s="54"/>
      <c r="G21" s="54"/>
      <c r="H21" s="30"/>
      <c r="I21" s="363"/>
      <c r="J21" s="364"/>
    </row>
    <row r="22" spans="1:10">
      <c r="A22" s="371" t="s">
        <v>5</v>
      </c>
      <c r="B22" s="372"/>
      <c r="C22" s="372"/>
      <c r="D22" s="372"/>
      <c r="E22" s="372"/>
      <c r="F22" s="72"/>
      <c r="G22" s="72"/>
      <c r="H22" s="73"/>
      <c r="I22" s="363"/>
      <c r="J22" s="364"/>
    </row>
    <row r="23" spans="1:10">
      <c r="A23" s="17"/>
      <c r="B23" s="1" t="s">
        <v>6</v>
      </c>
      <c r="F23" s="54"/>
      <c r="G23" s="54"/>
      <c r="H23" s="30"/>
      <c r="I23" s="363"/>
      <c r="J23" s="364"/>
    </row>
    <row r="24" spans="1:10">
      <c r="A24" s="17"/>
      <c r="B24" s="1" t="s">
        <v>7</v>
      </c>
      <c r="F24" s="72"/>
      <c r="G24" s="72"/>
      <c r="H24" s="73"/>
      <c r="I24" s="363"/>
      <c r="J24" s="364"/>
    </row>
    <row r="25" spans="1:10">
      <c r="A25" s="17"/>
      <c r="B25" s="1" t="s">
        <v>8</v>
      </c>
      <c r="F25" s="72"/>
      <c r="G25" s="72"/>
      <c r="H25" s="73"/>
      <c r="I25" s="363"/>
      <c r="J25" s="364"/>
    </row>
    <row r="26" spans="1:10">
      <c r="A26" s="17"/>
      <c r="B26" s="1" t="s">
        <v>10</v>
      </c>
      <c r="F26" s="72"/>
      <c r="G26" s="72"/>
      <c r="H26" s="73"/>
      <c r="I26" s="363"/>
      <c r="J26" s="364"/>
    </row>
    <row r="27" spans="1:10">
      <c r="A27" s="17"/>
      <c r="B27" s="1" t="s">
        <v>9</v>
      </c>
      <c r="F27" s="72"/>
      <c r="G27" s="72"/>
      <c r="H27" s="73"/>
      <c r="I27" s="363"/>
      <c r="J27" s="364"/>
    </row>
    <row r="28" spans="1:10">
      <c r="A28" s="17"/>
      <c r="B28" s="1" t="s">
        <v>11</v>
      </c>
      <c r="F28" s="72"/>
      <c r="G28" s="72"/>
      <c r="H28" s="73"/>
      <c r="I28" s="363"/>
      <c r="J28" s="364"/>
    </row>
    <row r="29" spans="1:10">
      <c r="A29" s="17"/>
      <c r="B29" s="1" t="s">
        <v>12</v>
      </c>
      <c r="F29" s="72"/>
      <c r="G29" s="72"/>
      <c r="H29" s="73"/>
      <c r="I29" s="363"/>
      <c r="J29" s="364"/>
    </row>
    <row r="30" spans="1:10">
      <c r="A30" s="17"/>
      <c r="C30" s="1" t="s">
        <v>6</v>
      </c>
      <c r="F30" s="72"/>
      <c r="G30" s="72"/>
      <c r="H30" s="73"/>
      <c r="I30" s="363"/>
      <c r="J30" s="364"/>
    </row>
    <row r="31" spans="1:10">
      <c r="A31" s="17"/>
      <c r="C31" s="1" t="s">
        <v>13</v>
      </c>
      <c r="F31" s="72"/>
      <c r="G31" s="72"/>
      <c r="H31" s="73"/>
      <c r="I31" s="363"/>
      <c r="J31" s="364"/>
    </row>
    <row r="32" spans="1:10">
      <c r="A32" s="17"/>
      <c r="C32" s="1" t="s">
        <v>14</v>
      </c>
      <c r="F32" s="72"/>
      <c r="G32" s="72"/>
      <c r="H32" s="73"/>
      <c r="I32" s="363"/>
      <c r="J32" s="364"/>
    </row>
    <row r="33" spans="1:10">
      <c r="A33" s="17"/>
      <c r="D33" s="1" t="s">
        <v>21</v>
      </c>
      <c r="F33" s="72"/>
      <c r="G33" s="72"/>
      <c r="H33" s="73"/>
      <c r="I33" s="363"/>
      <c r="J33" s="364"/>
    </row>
    <row r="34" spans="1:10">
      <c r="A34" s="17"/>
      <c r="D34" s="1" t="s">
        <v>40</v>
      </c>
      <c r="F34" s="72"/>
      <c r="G34" s="72"/>
      <c r="H34" s="73"/>
      <c r="I34" s="363"/>
      <c r="J34" s="364"/>
    </row>
    <row r="35" spans="1:10">
      <c r="A35" s="17"/>
      <c r="F35" s="54"/>
      <c r="G35" s="54"/>
      <c r="H35" s="30"/>
      <c r="I35" s="363"/>
      <c r="J35" s="364"/>
    </row>
    <row r="36" spans="1:10">
      <c r="A36" s="370" t="s">
        <v>15</v>
      </c>
      <c r="B36" s="363"/>
      <c r="C36" s="363"/>
      <c r="D36" s="363"/>
      <c r="E36" s="363"/>
      <c r="F36" s="72"/>
      <c r="G36" s="72"/>
      <c r="H36" s="73"/>
      <c r="I36" s="363"/>
      <c r="J36" s="364"/>
    </row>
    <row r="37" spans="1:10">
      <c r="A37" s="17"/>
      <c r="B37" s="1" t="s">
        <v>6</v>
      </c>
      <c r="F37" s="72"/>
      <c r="G37" s="72"/>
      <c r="H37" s="73"/>
      <c r="I37" s="363"/>
      <c r="J37" s="364"/>
    </row>
    <row r="38" spans="1:10">
      <c r="A38" s="17"/>
      <c r="B38" s="1" t="s">
        <v>16</v>
      </c>
      <c r="F38" s="72"/>
      <c r="G38" s="72"/>
      <c r="H38" s="73"/>
      <c r="I38" s="363"/>
      <c r="J38" s="364"/>
    </row>
    <row r="39" spans="1:10">
      <c r="A39" s="17"/>
      <c r="F39" s="54"/>
      <c r="G39" s="54"/>
      <c r="H39" s="30"/>
      <c r="I39" s="363"/>
      <c r="J39" s="364"/>
    </row>
    <row r="40" spans="1:10">
      <c r="A40" s="370" t="s">
        <v>17</v>
      </c>
      <c r="B40" s="363"/>
      <c r="C40" s="363"/>
      <c r="D40" s="363"/>
      <c r="E40" s="363"/>
      <c r="F40" s="72"/>
      <c r="G40" s="72"/>
      <c r="H40" s="73"/>
      <c r="I40" s="363"/>
      <c r="J40" s="364"/>
    </row>
    <row r="41" spans="1:10">
      <c r="A41" s="17"/>
      <c r="B41" s="1" t="s">
        <v>41</v>
      </c>
      <c r="F41" s="72"/>
      <c r="G41" s="72"/>
      <c r="H41" s="73"/>
      <c r="I41" s="363"/>
      <c r="J41" s="364"/>
    </row>
    <row r="42" spans="1:10">
      <c r="A42" s="17"/>
      <c r="B42" s="1" t="s">
        <v>42</v>
      </c>
      <c r="F42" s="72"/>
      <c r="G42" s="72"/>
      <c r="H42" s="73"/>
      <c r="I42" s="363"/>
      <c r="J42" s="364"/>
    </row>
    <row r="43" spans="1:10">
      <c r="A43" s="17"/>
      <c r="B43" s="1" t="s">
        <v>27</v>
      </c>
      <c r="F43" s="72"/>
      <c r="G43" s="72"/>
      <c r="H43" s="73"/>
      <c r="I43" s="363"/>
      <c r="J43" s="364"/>
    </row>
    <row r="44" spans="1:10">
      <c r="A44" s="17"/>
      <c r="F44" s="54"/>
      <c r="G44" s="54"/>
      <c r="H44" s="30"/>
      <c r="I44" s="363"/>
      <c r="J44" s="364"/>
    </row>
    <row r="45" spans="1:10">
      <c r="A45" s="17"/>
      <c r="F45" s="54"/>
      <c r="G45" s="54"/>
      <c r="H45" s="30"/>
      <c r="I45" s="363"/>
      <c r="J45" s="364"/>
    </row>
    <row r="46" spans="1:10">
      <c r="A46" s="17" t="s">
        <v>18</v>
      </c>
      <c r="F46" s="72"/>
      <c r="G46" s="72"/>
      <c r="H46" s="73"/>
      <c r="I46" s="363"/>
      <c r="J46" s="364"/>
    </row>
    <row r="47" spans="1:10">
      <c r="A47" s="17" t="s">
        <v>19</v>
      </c>
      <c r="F47" s="72"/>
      <c r="G47" s="72"/>
      <c r="H47" s="73"/>
      <c r="I47" s="363"/>
      <c r="J47" s="364"/>
    </row>
    <row r="48" spans="1:10">
      <c r="A48" s="17"/>
      <c r="F48" s="54"/>
      <c r="G48" s="54"/>
      <c r="H48" s="30"/>
      <c r="I48" s="363"/>
      <c r="J48" s="364"/>
    </row>
    <row r="49" spans="1:10">
      <c r="A49" s="17"/>
      <c r="F49" s="54"/>
      <c r="G49" s="54"/>
      <c r="H49" s="30"/>
      <c r="I49" s="363"/>
      <c r="J49" s="364"/>
    </row>
    <row r="50" spans="1:10">
      <c r="A50" s="365" t="s">
        <v>25</v>
      </c>
      <c r="B50" s="366"/>
      <c r="C50" s="366"/>
      <c r="D50" s="366"/>
      <c r="E50" s="366"/>
      <c r="F50" s="21">
        <f>SUM(F22,F36,F40,F46,F47)</f>
        <v>0</v>
      </c>
      <c r="G50" s="21">
        <f>SUM(G22,G36,G40,G46,G47)</f>
        <v>0</v>
      </c>
      <c r="H50" s="22">
        <f>SUM(H22,H36,H40,H46,H47)</f>
        <v>0</v>
      </c>
      <c r="I50" s="367"/>
      <c r="J50" s="368"/>
    </row>
    <row r="52" spans="1:10">
      <c r="A52" s="1" t="s">
        <v>26</v>
      </c>
    </row>
    <row r="53" spans="1:10">
      <c r="A53" s="363" t="s">
        <v>39</v>
      </c>
      <c r="B53" s="363"/>
      <c r="C53" s="363"/>
      <c r="D53" s="363"/>
      <c r="E53" s="363"/>
      <c r="F53" s="363"/>
      <c r="G53" s="363"/>
      <c r="H53" s="363"/>
      <c r="I53" s="363"/>
      <c r="J53" s="363"/>
    </row>
    <row r="54" spans="1:10" ht="14.25" customHeight="1">
      <c r="A54" s="369" t="s">
        <v>61</v>
      </c>
      <c r="B54" s="369"/>
      <c r="C54" s="369"/>
      <c r="D54" s="369"/>
      <c r="E54" s="369"/>
      <c r="F54" s="369"/>
      <c r="G54" s="369"/>
      <c r="H54" s="369"/>
      <c r="I54" s="369"/>
      <c r="J54" s="369"/>
    </row>
    <row r="55" spans="1:10">
      <c r="A55" s="369"/>
      <c r="B55" s="369"/>
      <c r="C55" s="369"/>
      <c r="D55" s="369"/>
      <c r="E55" s="369"/>
      <c r="F55" s="369"/>
      <c r="G55" s="369"/>
      <c r="H55" s="369"/>
      <c r="I55" s="369"/>
      <c r="J55" s="369"/>
    </row>
  </sheetData>
  <mergeCells count="62">
    <mergeCell ref="A8:D8"/>
    <mergeCell ref="E8:J8"/>
    <mergeCell ref="I4:J4"/>
    <mergeCell ref="A6:D6"/>
    <mergeCell ref="E6:J6"/>
    <mergeCell ref="A7:D7"/>
    <mergeCell ref="E7:J7"/>
    <mergeCell ref="A9:D9"/>
    <mergeCell ref="E9:J9"/>
    <mergeCell ref="A10:D12"/>
    <mergeCell ref="E10:F10"/>
    <mergeCell ref="G10:J10"/>
    <mergeCell ref="E11:F12"/>
    <mergeCell ref="A13:D13"/>
    <mergeCell ref="E13:F13"/>
    <mergeCell ref="G13:J13"/>
    <mergeCell ref="A14:D14"/>
    <mergeCell ref="E14:F14"/>
    <mergeCell ref="H14:J14"/>
    <mergeCell ref="I25:J25"/>
    <mergeCell ref="A15:D15"/>
    <mergeCell ref="E15:F15"/>
    <mergeCell ref="G15:J15"/>
    <mergeCell ref="A19:E20"/>
    <mergeCell ref="F19:F20"/>
    <mergeCell ref="G19:H19"/>
    <mergeCell ref="I19:J20"/>
    <mergeCell ref="I21:J21"/>
    <mergeCell ref="A22:E22"/>
    <mergeCell ref="I22:J22"/>
    <mergeCell ref="I23:J23"/>
    <mergeCell ref="I24:J24"/>
    <mergeCell ref="A36:E36"/>
    <mergeCell ref="I36:J36"/>
    <mergeCell ref="I26:J26"/>
    <mergeCell ref="I27:J27"/>
    <mergeCell ref="I28:J28"/>
    <mergeCell ref="I29:J29"/>
    <mergeCell ref="I30:J30"/>
    <mergeCell ref="I31:J31"/>
    <mergeCell ref="I41:J41"/>
    <mergeCell ref="I32:J32"/>
    <mergeCell ref="I33:J33"/>
    <mergeCell ref="I34:J34"/>
    <mergeCell ref="I35:J35"/>
    <mergeCell ref="I37:J37"/>
    <mergeCell ref="I38:J38"/>
    <mergeCell ref="I39:J39"/>
    <mergeCell ref="A40:E40"/>
    <mergeCell ref="I40:J40"/>
    <mergeCell ref="A54:J55"/>
    <mergeCell ref="I42:J42"/>
    <mergeCell ref="I43:J43"/>
    <mergeCell ref="I44:J44"/>
    <mergeCell ref="I45:J45"/>
    <mergeCell ref="I46:J46"/>
    <mergeCell ref="I47:J47"/>
    <mergeCell ref="I48:J48"/>
    <mergeCell ref="I49:J49"/>
    <mergeCell ref="A50:E50"/>
    <mergeCell ref="I50:J50"/>
    <mergeCell ref="A53:J53"/>
  </mergeCells>
  <phoneticPr fontId="2"/>
  <dataValidations count="1">
    <dataValidation type="list" allowBlank="1" showInputMessage="1" showErrorMessage="1" sqref="E13:F15" xr:uid="{6C9BD7F5-B7D4-4A31-9ADB-5AAA06221BD3}">
      <formula1>"有,無"</formula1>
    </dataValidation>
  </dataValidations>
  <printOptions horizontalCentered="1"/>
  <pageMargins left="0.59055118110236227" right="0.59055118110236227" top="0.59055118110236227" bottom="0.59055118110236227" header="0.51181102362204722" footer="0.39370078740157483"/>
  <pageSetup paperSize="9" scale="94" fitToHeight="0" orientation="portrait" r:id="rId1"/>
  <headerFooter alignWithMargins="0">
    <oddFooter>&amp;C&amp;"ＭＳ ゴシック,標準"&amp;10&amp;P</oddFooter>
  </headerFooter>
  <colBreaks count="1" manualBreakCount="1">
    <brk id="10" min="1"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5D70E-E772-4BC7-A193-509BCEC03752}">
  <sheetPr>
    <pageSetUpPr fitToPage="1"/>
  </sheetPr>
  <dimension ref="A1:M36"/>
  <sheetViews>
    <sheetView showGridLines="0" view="pageBreakPreview" topLeftCell="A10" zoomScaleNormal="100" zoomScaleSheetLayoutView="100" workbookViewId="0">
      <selection activeCell="N30" sqref="N30"/>
    </sheetView>
  </sheetViews>
  <sheetFormatPr defaultColWidth="17.75" defaultRowHeight="13.5"/>
  <cols>
    <col min="1" max="1" width="14.75" style="100" customWidth="1"/>
    <col min="2" max="2" width="44.5" style="100" customWidth="1"/>
    <col min="3" max="3" width="12.25" style="100" customWidth="1"/>
    <col min="4" max="4" width="8.25" style="100" customWidth="1"/>
    <col min="5" max="5" width="11" style="222" customWidth="1"/>
    <col min="6" max="6" width="3.375" style="100" customWidth="1"/>
    <col min="7" max="7" width="9.25" style="100" customWidth="1"/>
    <col min="8" max="8" width="3.375" style="100" customWidth="1"/>
    <col min="9" max="9" width="9.25" style="100" customWidth="1"/>
    <col min="10" max="10" width="5" style="100" customWidth="1"/>
    <col min="11" max="11" width="9.25" style="100" customWidth="1"/>
    <col min="12" max="12" width="3.375" style="100" customWidth="1"/>
    <col min="13" max="13" width="12.375" style="222" customWidth="1"/>
    <col min="14" max="16384" width="17.75" style="100"/>
  </cols>
  <sheetData>
    <row r="1" spans="1:13">
      <c r="A1" s="115" t="s">
        <v>443</v>
      </c>
      <c r="B1" s="115"/>
      <c r="C1" s="115"/>
      <c r="D1" s="115"/>
      <c r="E1" s="174"/>
      <c r="F1" s="115"/>
      <c r="G1" s="115"/>
      <c r="H1" s="115"/>
      <c r="I1" s="115"/>
      <c r="J1" s="115"/>
      <c r="K1" s="115"/>
      <c r="L1" s="115"/>
      <c r="M1" s="174"/>
    </row>
    <row r="2" spans="1:13">
      <c r="A2" s="115"/>
      <c r="B2" s="115"/>
      <c r="C2" s="115"/>
      <c r="D2" s="115"/>
      <c r="E2" s="174"/>
      <c r="F2" s="115"/>
      <c r="G2" s="115"/>
      <c r="H2" s="115"/>
      <c r="I2" s="115"/>
      <c r="J2" s="115"/>
      <c r="K2" s="115"/>
      <c r="L2" s="115"/>
      <c r="M2" s="174"/>
    </row>
    <row r="3" spans="1:13">
      <c r="A3" s="115" t="s">
        <v>282</v>
      </c>
      <c r="B3" s="115"/>
      <c r="C3" s="115"/>
      <c r="D3" s="115"/>
      <c r="E3" s="174"/>
      <c r="F3" s="115"/>
      <c r="G3" s="115"/>
      <c r="H3" s="115"/>
      <c r="I3" s="115"/>
      <c r="J3" s="115"/>
      <c r="K3" s="115"/>
      <c r="L3" s="115"/>
      <c r="M3" s="174"/>
    </row>
    <row r="4" spans="1:13">
      <c r="A4" s="115"/>
      <c r="B4" s="115"/>
      <c r="C4" s="115"/>
      <c r="D4" s="115"/>
      <c r="E4" s="174"/>
      <c r="F4" s="115"/>
      <c r="G4" s="115"/>
      <c r="H4" s="115"/>
      <c r="I4" s="115"/>
      <c r="J4" s="115"/>
      <c r="K4" s="115"/>
      <c r="L4" s="115"/>
      <c r="M4" s="174"/>
    </row>
    <row r="5" spans="1:13">
      <c r="A5" s="245" t="s">
        <v>281</v>
      </c>
      <c r="B5" s="244" t="s">
        <v>280</v>
      </c>
      <c r="C5" s="242"/>
      <c r="D5" s="242"/>
      <c r="E5" s="243"/>
      <c r="F5" s="242"/>
      <c r="G5" s="242"/>
      <c r="H5" s="242"/>
      <c r="I5" s="242"/>
      <c r="J5" s="242"/>
      <c r="K5" s="242"/>
      <c r="L5" s="242"/>
      <c r="M5" s="241"/>
    </row>
    <row r="6" spans="1:13">
      <c r="A6" s="231" t="s">
        <v>442</v>
      </c>
      <c r="B6" s="240" t="s">
        <v>441</v>
      </c>
      <c r="C6" s="237"/>
      <c r="D6" s="178"/>
      <c r="E6" s="229"/>
      <c r="F6" s="178"/>
      <c r="G6" s="178"/>
      <c r="H6" s="178"/>
      <c r="I6" s="178"/>
      <c r="J6" s="178"/>
      <c r="K6" s="178"/>
      <c r="L6" s="178"/>
      <c r="M6" s="177">
        <f>SUM(M8:M14)</f>
        <v>0</v>
      </c>
    </row>
    <row r="7" spans="1:13">
      <c r="A7" s="235"/>
      <c r="B7" s="235" t="s">
        <v>440</v>
      </c>
      <c r="C7" s="236"/>
      <c r="D7" s="115"/>
      <c r="E7" s="174"/>
      <c r="F7" s="115"/>
      <c r="G7" s="121" t="s">
        <v>435</v>
      </c>
      <c r="H7" s="115"/>
      <c r="I7" s="115" t="s">
        <v>434</v>
      </c>
      <c r="J7" s="115"/>
      <c r="K7" s="115"/>
      <c r="L7" s="115"/>
      <c r="M7" s="172"/>
    </row>
    <row r="8" spans="1:13">
      <c r="A8" s="235"/>
      <c r="B8" s="234" t="s">
        <v>433</v>
      </c>
      <c r="C8" s="233"/>
      <c r="D8" s="137" t="s">
        <v>432</v>
      </c>
      <c r="E8" s="174">
        <v>61000</v>
      </c>
      <c r="F8" s="115" t="s">
        <v>247</v>
      </c>
      <c r="G8" s="140">
        <f>'別紙3-1'!I$20</f>
        <v>0</v>
      </c>
      <c r="H8" s="115" t="s">
        <v>247</v>
      </c>
      <c r="I8" s="140"/>
      <c r="J8" s="115"/>
      <c r="K8" s="115"/>
      <c r="L8" s="115" t="s">
        <v>246</v>
      </c>
      <c r="M8" s="172">
        <f>E8*G8*I8</f>
        <v>0</v>
      </c>
    </row>
    <row r="9" spans="1:13">
      <c r="A9" s="235"/>
      <c r="B9" s="234" t="s">
        <v>431</v>
      </c>
      <c r="C9" s="233"/>
      <c r="D9" s="137" t="s">
        <v>430</v>
      </c>
      <c r="E9" s="174">
        <v>25000</v>
      </c>
      <c r="F9" s="115" t="s">
        <v>247</v>
      </c>
      <c r="G9" s="140">
        <f>'別紙3-1'!I$20</f>
        <v>0</v>
      </c>
      <c r="H9" s="115" t="s">
        <v>247</v>
      </c>
      <c r="I9" s="140"/>
      <c r="J9" s="115"/>
      <c r="K9" s="115"/>
      <c r="L9" s="115" t="s">
        <v>246</v>
      </c>
      <c r="M9" s="172">
        <f>E9*G9*I9</f>
        <v>0</v>
      </c>
    </row>
    <row r="10" spans="1:13">
      <c r="A10" s="235"/>
      <c r="B10" s="235" t="s">
        <v>439</v>
      </c>
      <c r="C10" s="236"/>
      <c r="D10" s="137"/>
      <c r="E10" s="174"/>
      <c r="F10" s="115"/>
      <c r="G10" s="121" t="s">
        <v>438</v>
      </c>
      <c r="H10" s="115"/>
      <c r="I10" s="115"/>
      <c r="J10" s="115"/>
      <c r="K10" s="115"/>
      <c r="L10" s="115"/>
      <c r="M10" s="172"/>
    </row>
    <row r="11" spans="1:13">
      <c r="A11" s="235"/>
      <c r="B11" s="234" t="s">
        <v>437</v>
      </c>
      <c r="C11" s="233"/>
      <c r="D11" s="137"/>
      <c r="E11" s="174">
        <v>3700</v>
      </c>
      <c r="F11" s="115" t="s">
        <v>247</v>
      </c>
      <c r="G11" s="140">
        <f>'別紙3-1'!I21</f>
        <v>0</v>
      </c>
      <c r="H11" s="115"/>
      <c r="I11" s="115"/>
      <c r="J11" s="115"/>
      <c r="K11" s="115"/>
      <c r="L11" s="115" t="s">
        <v>246</v>
      </c>
      <c r="M11" s="172">
        <f>E11*G11</f>
        <v>0</v>
      </c>
    </row>
    <row r="12" spans="1:13">
      <c r="A12" s="235"/>
      <c r="B12" s="235" t="s">
        <v>436</v>
      </c>
      <c r="C12" s="236"/>
      <c r="D12" s="137"/>
      <c r="E12" s="174"/>
      <c r="F12" s="115"/>
      <c r="G12" s="121" t="s">
        <v>435</v>
      </c>
      <c r="H12" s="115"/>
      <c r="I12" s="115" t="s">
        <v>434</v>
      </c>
      <c r="J12" s="115"/>
      <c r="K12" s="115"/>
      <c r="L12" s="115"/>
      <c r="M12" s="172"/>
    </row>
    <row r="13" spans="1:13">
      <c r="A13" s="235"/>
      <c r="B13" s="234" t="s">
        <v>433</v>
      </c>
      <c r="C13" s="233"/>
      <c r="D13" s="137" t="s">
        <v>432</v>
      </c>
      <c r="E13" s="174">
        <v>61000</v>
      </c>
      <c r="F13" s="115" t="s">
        <v>247</v>
      </c>
      <c r="G13" s="140">
        <f>'別紙3-1'!I$20</f>
        <v>0</v>
      </c>
      <c r="H13" s="115" t="s">
        <v>247</v>
      </c>
      <c r="I13" s="140"/>
      <c r="J13" s="115"/>
      <c r="K13" s="115"/>
      <c r="L13" s="115" t="s">
        <v>246</v>
      </c>
      <c r="M13" s="172">
        <f>E13*G13*I13</f>
        <v>0</v>
      </c>
    </row>
    <row r="14" spans="1:13">
      <c r="A14" s="235"/>
      <c r="B14" s="234" t="s">
        <v>431</v>
      </c>
      <c r="C14" s="233"/>
      <c r="D14" s="137" t="s">
        <v>430</v>
      </c>
      <c r="E14" s="174">
        <v>25000</v>
      </c>
      <c r="F14" s="115" t="s">
        <v>247</v>
      </c>
      <c r="G14" s="140">
        <f>'別紙3-1'!I$20</f>
        <v>0</v>
      </c>
      <c r="H14" s="115" t="s">
        <v>247</v>
      </c>
      <c r="I14" s="140"/>
      <c r="J14" s="115"/>
      <c r="K14" s="115"/>
      <c r="L14" s="115" t="s">
        <v>246</v>
      </c>
      <c r="M14" s="172">
        <f>E14*G14*I14</f>
        <v>0</v>
      </c>
    </row>
    <row r="15" spans="1:13">
      <c r="A15" s="228"/>
      <c r="B15" s="228"/>
      <c r="C15" s="227"/>
      <c r="D15" s="170"/>
      <c r="E15" s="226"/>
      <c r="F15" s="170"/>
      <c r="G15" s="170"/>
      <c r="H15" s="170"/>
      <c r="I15" s="170"/>
      <c r="J15" s="170"/>
      <c r="K15" s="170"/>
      <c r="L15" s="170"/>
      <c r="M15" s="225"/>
    </row>
    <row r="16" spans="1:13">
      <c r="A16" s="231" t="s">
        <v>264</v>
      </c>
      <c r="B16" s="231" t="s">
        <v>429</v>
      </c>
      <c r="C16" s="237"/>
      <c r="D16" s="178"/>
      <c r="E16" s="229"/>
      <c r="F16" s="178"/>
      <c r="G16" s="178"/>
      <c r="H16" s="178"/>
      <c r="I16" s="178"/>
      <c r="J16" s="178"/>
      <c r="K16" s="178"/>
      <c r="L16" s="178"/>
      <c r="M16" s="177" t="str">
        <f>M18</f>
        <v/>
      </c>
    </row>
    <row r="17" spans="1:13">
      <c r="A17" s="235"/>
      <c r="B17" s="235" t="s">
        <v>428</v>
      </c>
      <c r="C17" s="236"/>
      <c r="D17" s="115"/>
      <c r="E17" s="174"/>
      <c r="F17" s="115"/>
      <c r="G17" s="115" t="s">
        <v>428</v>
      </c>
      <c r="H17" s="115"/>
      <c r="I17" s="115"/>
      <c r="J17" s="115"/>
      <c r="K17" s="115"/>
      <c r="L17" s="115"/>
      <c r="M17" s="172"/>
    </row>
    <row r="18" spans="1:13">
      <c r="A18" s="235"/>
      <c r="B18" s="234" t="s">
        <v>427</v>
      </c>
      <c r="C18" s="172">
        <v>414000</v>
      </c>
      <c r="D18" s="115"/>
      <c r="E18" s="174"/>
      <c r="F18" s="115"/>
      <c r="G18" s="140"/>
      <c r="H18" s="115"/>
      <c r="I18" s="115"/>
      <c r="J18" s="115"/>
      <c r="K18" s="115"/>
      <c r="L18" s="115"/>
      <c r="M18" s="172" t="str">
        <f>IF(G18&gt;=150,C18,IF(G18&gt;=75,C19,IF(G18&gt;=50,C20,"")))</f>
        <v/>
      </c>
    </row>
    <row r="19" spans="1:13">
      <c r="A19" s="235"/>
      <c r="B19" s="234" t="s">
        <v>426</v>
      </c>
      <c r="C19" s="172">
        <v>310000</v>
      </c>
      <c r="D19" s="115"/>
      <c r="E19" s="174"/>
      <c r="F19" s="115"/>
      <c r="G19" s="115"/>
      <c r="H19" s="115"/>
      <c r="I19" s="115"/>
      <c r="J19" s="115"/>
      <c r="K19" s="115"/>
      <c r="L19" s="115"/>
      <c r="M19" s="172"/>
    </row>
    <row r="20" spans="1:13">
      <c r="A20" s="235"/>
      <c r="B20" s="234" t="s">
        <v>425</v>
      </c>
      <c r="C20" s="172">
        <v>207000</v>
      </c>
      <c r="D20" s="115"/>
      <c r="E20" s="174"/>
      <c r="F20" s="115"/>
      <c r="G20" s="115"/>
      <c r="H20" s="115"/>
      <c r="I20" s="115"/>
      <c r="J20" s="115"/>
      <c r="K20" s="115"/>
      <c r="L20" s="115"/>
      <c r="M20" s="172"/>
    </row>
    <row r="21" spans="1:13">
      <c r="A21" s="228"/>
      <c r="B21" s="239"/>
      <c r="C21" s="238"/>
      <c r="D21" s="170"/>
      <c r="E21" s="226"/>
      <c r="F21" s="170"/>
      <c r="G21" s="170"/>
      <c r="H21" s="170"/>
      <c r="I21" s="170"/>
      <c r="J21" s="170"/>
      <c r="K21" s="170"/>
      <c r="L21" s="170"/>
      <c r="M21" s="225"/>
    </row>
    <row r="22" spans="1:13">
      <c r="A22" s="231" t="s">
        <v>424</v>
      </c>
      <c r="B22" s="231" t="s">
        <v>423</v>
      </c>
      <c r="C22" s="172">
        <v>56000</v>
      </c>
      <c r="D22" s="178"/>
      <c r="E22" s="229"/>
      <c r="F22" s="178"/>
      <c r="G22" s="178"/>
      <c r="H22" s="178"/>
      <c r="I22" s="178"/>
      <c r="J22" s="178"/>
      <c r="K22" s="178"/>
      <c r="L22" s="178"/>
      <c r="M22" s="177" t="str">
        <f>IF('別紙3-2'!B49&gt;0,'別紙3-3'!C22,"")</f>
        <v/>
      </c>
    </row>
    <row r="23" spans="1:13" ht="14.25" customHeight="1">
      <c r="A23" s="228"/>
      <c r="B23" s="228"/>
      <c r="C23" s="227"/>
      <c r="D23" s="170"/>
      <c r="E23" s="226"/>
      <c r="F23" s="170"/>
      <c r="G23" s="170"/>
      <c r="H23" s="170"/>
      <c r="I23" s="170"/>
      <c r="J23" s="170"/>
      <c r="K23" s="170"/>
      <c r="L23" s="170"/>
      <c r="M23" s="225"/>
    </row>
    <row r="24" spans="1:13" ht="13.5" customHeight="1">
      <c r="A24" s="231" t="s">
        <v>258</v>
      </c>
      <c r="B24" s="231" t="s">
        <v>257</v>
      </c>
      <c r="C24" s="237"/>
      <c r="D24" s="178"/>
      <c r="E24" s="229"/>
      <c r="F24" s="178"/>
      <c r="G24" s="178"/>
      <c r="H24" s="178"/>
      <c r="I24" s="178"/>
      <c r="J24" s="178"/>
      <c r="K24" s="178"/>
      <c r="L24" s="178"/>
      <c r="M24" s="177">
        <f>'別紙3-2'!B54</f>
        <v>0</v>
      </c>
    </row>
    <row r="25" spans="1:13" ht="14.25" customHeight="1">
      <c r="A25" s="228"/>
      <c r="B25" s="228"/>
      <c r="C25" s="227"/>
      <c r="D25" s="170"/>
      <c r="E25" s="226"/>
      <c r="F25" s="170"/>
      <c r="G25" s="170"/>
      <c r="H25" s="170"/>
      <c r="I25" s="170"/>
      <c r="J25" s="170"/>
      <c r="K25" s="170"/>
      <c r="L25" s="170"/>
      <c r="M25" s="225"/>
    </row>
    <row r="26" spans="1:13" ht="27">
      <c r="A26" s="231" t="s">
        <v>422</v>
      </c>
      <c r="B26" s="231" t="s">
        <v>255</v>
      </c>
      <c r="C26" s="237"/>
      <c r="D26" s="178"/>
      <c r="E26" s="229"/>
      <c r="F26" s="178"/>
      <c r="G26" s="178"/>
      <c r="H26" s="178"/>
      <c r="I26" s="178"/>
      <c r="J26" s="178"/>
      <c r="K26" s="178"/>
      <c r="L26" s="178"/>
      <c r="M26" s="177">
        <f>SUM(M29,M31)</f>
        <v>0</v>
      </c>
    </row>
    <row r="27" spans="1:13">
      <c r="A27" s="235"/>
      <c r="B27" s="235" t="s">
        <v>421</v>
      </c>
      <c r="C27" s="236"/>
      <c r="D27" s="115"/>
      <c r="E27" s="174"/>
      <c r="F27" s="115"/>
      <c r="G27" s="115"/>
      <c r="H27" s="115"/>
      <c r="I27" s="115"/>
      <c r="J27" s="115"/>
      <c r="K27" s="115"/>
      <c r="L27" s="115"/>
      <c r="M27" s="172"/>
    </row>
    <row r="28" spans="1:13">
      <c r="A28" s="235"/>
      <c r="B28" s="235" t="s">
        <v>420</v>
      </c>
      <c r="C28" s="236"/>
      <c r="D28" s="115"/>
      <c r="E28" s="174"/>
      <c r="F28" s="115"/>
      <c r="G28" s="115"/>
      <c r="H28" s="115"/>
      <c r="I28" s="115" t="s">
        <v>249</v>
      </c>
      <c r="J28" s="115"/>
      <c r="K28" s="115"/>
      <c r="L28" s="115"/>
      <c r="M28" s="172"/>
    </row>
    <row r="29" spans="1:13">
      <c r="A29" s="235"/>
      <c r="B29" s="234" t="s">
        <v>419</v>
      </c>
      <c r="C29" s="233"/>
      <c r="D29" s="232" t="s">
        <v>415</v>
      </c>
      <c r="E29" s="174">
        <v>912810</v>
      </c>
      <c r="F29" s="115" t="s">
        <v>252</v>
      </c>
      <c r="G29" s="174">
        <v>76420</v>
      </c>
      <c r="H29" s="115" t="s">
        <v>414</v>
      </c>
      <c r="I29" s="140"/>
      <c r="J29" s="115"/>
      <c r="K29" s="115"/>
      <c r="L29" s="115" t="s">
        <v>246</v>
      </c>
      <c r="M29" s="172">
        <f>(E29+G29)*I29</f>
        <v>0</v>
      </c>
    </row>
    <row r="30" spans="1:13">
      <c r="A30" s="235"/>
      <c r="B30" s="235" t="s">
        <v>418</v>
      </c>
      <c r="C30" s="236"/>
      <c r="D30" s="115"/>
      <c r="E30" s="174"/>
      <c r="F30" s="115"/>
      <c r="G30" s="115"/>
      <c r="H30" s="115"/>
      <c r="I30" s="121" t="s">
        <v>417</v>
      </c>
      <c r="J30" s="115"/>
      <c r="K30" s="115" t="s">
        <v>249</v>
      </c>
      <c r="L30" s="115"/>
      <c r="M30" s="172"/>
    </row>
    <row r="31" spans="1:13">
      <c r="A31" s="235"/>
      <c r="B31" s="234" t="s">
        <v>416</v>
      </c>
      <c r="C31" s="233"/>
      <c r="D31" s="232" t="s">
        <v>415</v>
      </c>
      <c r="E31" s="174">
        <v>456400</v>
      </c>
      <c r="F31" s="115" t="s">
        <v>252</v>
      </c>
      <c r="G31" s="174">
        <v>38210</v>
      </c>
      <c r="H31" s="115" t="s">
        <v>247</v>
      </c>
      <c r="I31" s="140"/>
      <c r="J31" s="115" t="s">
        <v>414</v>
      </c>
      <c r="K31" s="173"/>
      <c r="L31" s="115" t="s">
        <v>246</v>
      </c>
      <c r="M31" s="172">
        <f>(E31+G31*I31)*K31</f>
        <v>0</v>
      </c>
    </row>
    <row r="32" spans="1:13">
      <c r="A32" s="228"/>
      <c r="B32" s="228"/>
      <c r="C32" s="227"/>
      <c r="D32" s="170"/>
      <c r="E32" s="226"/>
      <c r="F32" s="170"/>
      <c r="G32" s="170"/>
      <c r="H32" s="170"/>
      <c r="I32" s="170"/>
      <c r="J32" s="170"/>
      <c r="K32" s="170"/>
      <c r="L32" s="170"/>
      <c r="M32" s="225"/>
    </row>
    <row r="33" spans="1:13" ht="40.5">
      <c r="A33" s="231" t="s">
        <v>413</v>
      </c>
      <c r="B33" s="231" t="s">
        <v>412</v>
      </c>
      <c r="C33" s="230">
        <v>2253000</v>
      </c>
      <c r="D33" s="178"/>
      <c r="E33" s="229"/>
      <c r="F33" s="178"/>
      <c r="G33" s="178"/>
      <c r="H33" s="178"/>
      <c r="I33" s="178"/>
      <c r="J33" s="178"/>
      <c r="K33" s="178"/>
      <c r="L33" s="178"/>
      <c r="M33" s="177" t="str">
        <f>IF('別紙3-2'!B75&gt;0,'別紙3-3'!C33,"")</f>
        <v/>
      </c>
    </row>
    <row r="34" spans="1:13" ht="14.25" customHeight="1">
      <c r="A34" s="228"/>
      <c r="B34" s="228"/>
      <c r="C34" s="227"/>
      <c r="D34" s="170"/>
      <c r="E34" s="226"/>
      <c r="F34" s="170"/>
      <c r="G34" s="170"/>
      <c r="H34" s="170"/>
      <c r="I34" s="170"/>
      <c r="J34" s="170"/>
      <c r="K34" s="170"/>
      <c r="L34" s="170"/>
      <c r="M34" s="225"/>
    </row>
    <row r="35" spans="1:13">
      <c r="A35" s="178"/>
      <c r="B35" s="178"/>
      <c r="C35" s="115"/>
      <c r="D35" s="115"/>
      <c r="E35" s="174"/>
      <c r="F35" s="115"/>
      <c r="G35" s="115"/>
      <c r="H35" s="115"/>
      <c r="I35" s="115"/>
      <c r="J35" s="115"/>
      <c r="K35" s="115"/>
      <c r="L35" s="115"/>
      <c r="M35" s="174"/>
    </row>
    <row r="36" spans="1:13" s="223" customFormat="1">
      <c r="A36" s="140" t="s">
        <v>244</v>
      </c>
      <c r="B36" s="167"/>
      <c r="C36" s="167"/>
      <c r="D36" s="167"/>
      <c r="E36" s="224"/>
      <c r="F36" s="167"/>
      <c r="G36" s="167"/>
      <c r="H36" s="167"/>
      <c r="I36" s="167"/>
      <c r="J36" s="167"/>
      <c r="K36" s="167"/>
      <c r="L36" s="167"/>
      <c r="M36" s="166">
        <f>SUM(M6,M16,M22,M24,M26,M33)</f>
        <v>0</v>
      </c>
    </row>
  </sheetData>
  <phoneticPr fontId="2"/>
  <printOptions horizontalCentered="1"/>
  <pageMargins left="0.51181102362204722" right="0.51181102362204722" top="0.74803149606299213" bottom="0.55118110236220474" header="0.31496062992125984" footer="0.31496062992125984"/>
  <pageSetup paperSize="9" scale="9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59EF-FADA-40E5-9FFB-5F0A3A13F7D6}">
  <sheetPr>
    <pageSetUpPr fitToPage="1"/>
  </sheetPr>
  <dimension ref="A1:P20"/>
  <sheetViews>
    <sheetView showGridLines="0" view="pageBreakPreview" zoomScaleNormal="100" zoomScaleSheetLayoutView="100" workbookViewId="0">
      <selection activeCell="N30" sqref="N30"/>
    </sheetView>
  </sheetViews>
  <sheetFormatPr defaultColWidth="9.125" defaultRowHeight="13.5"/>
  <cols>
    <col min="1" max="1" width="15.875" style="100" customWidth="1"/>
    <col min="2" max="2" width="12.625" style="100" customWidth="1"/>
    <col min="3" max="3" width="11.875" style="100" customWidth="1"/>
    <col min="4" max="4" width="8.75" style="100" customWidth="1"/>
    <col min="5" max="5" width="6" style="100" customWidth="1"/>
    <col min="6" max="6" width="3.5" style="100" customWidth="1"/>
    <col min="7" max="8" width="6" style="100" customWidth="1"/>
    <col min="9" max="9" width="3.5" style="100" customWidth="1"/>
    <col min="10" max="10" width="6" style="100" customWidth="1"/>
    <col min="11" max="11" width="19.25" style="100" customWidth="1"/>
    <col min="12" max="13" width="8.625" style="100" customWidth="1"/>
    <col min="14" max="14" width="15.125" style="100" customWidth="1"/>
    <col min="15" max="15" width="12.5" style="100" customWidth="1"/>
    <col min="16" max="16384" width="9.125" style="100"/>
  </cols>
  <sheetData>
    <row r="1" spans="1:16" ht="14.25">
      <c r="A1" s="119" t="s">
        <v>185</v>
      </c>
    </row>
    <row r="2" spans="1:16" ht="14.25">
      <c r="A2" s="118" t="s">
        <v>184</v>
      </c>
      <c r="B2" s="117"/>
      <c r="C2" s="117"/>
      <c r="D2" s="117"/>
      <c r="E2" s="117"/>
      <c r="F2" s="117"/>
      <c r="G2" s="117"/>
      <c r="H2" s="117"/>
      <c r="I2" s="117"/>
      <c r="J2" s="117"/>
      <c r="K2" s="117"/>
      <c r="L2" s="117"/>
      <c r="M2" s="117"/>
      <c r="N2" s="117"/>
      <c r="O2" s="117"/>
      <c r="P2" s="116"/>
    </row>
    <row r="4" spans="1:16">
      <c r="A4" s="115" t="s">
        <v>183</v>
      </c>
      <c r="O4" s="114"/>
    </row>
    <row r="5" spans="1:16" ht="24.95" customHeight="1">
      <c r="A5" s="411" t="s">
        <v>182</v>
      </c>
      <c r="B5" s="411" t="s">
        <v>181</v>
      </c>
      <c r="C5" s="411" t="s">
        <v>180</v>
      </c>
      <c r="D5" s="407" t="s">
        <v>179</v>
      </c>
      <c r="E5" s="112" t="s">
        <v>178</v>
      </c>
      <c r="F5" s="111"/>
      <c r="G5" s="111"/>
      <c r="H5" s="110"/>
      <c r="I5" s="113"/>
      <c r="J5" s="113"/>
      <c r="K5" s="411" t="s">
        <v>177</v>
      </c>
      <c r="L5" s="407" t="s">
        <v>176</v>
      </c>
      <c r="M5" s="407" t="s">
        <v>175</v>
      </c>
      <c r="N5" s="409" t="s">
        <v>174</v>
      </c>
      <c r="O5" s="407" t="s">
        <v>173</v>
      </c>
    </row>
    <row r="6" spans="1:16" ht="24.95" customHeight="1">
      <c r="A6" s="408"/>
      <c r="B6" s="408"/>
      <c r="C6" s="408"/>
      <c r="D6" s="408"/>
      <c r="E6" s="112" t="s">
        <v>172</v>
      </c>
      <c r="F6" s="111"/>
      <c r="G6" s="110"/>
      <c r="H6" s="112" t="s">
        <v>171</v>
      </c>
      <c r="I6" s="111"/>
      <c r="J6" s="110"/>
      <c r="K6" s="408"/>
      <c r="L6" s="408"/>
      <c r="M6" s="408"/>
      <c r="N6" s="410"/>
      <c r="O6" s="408"/>
    </row>
    <row r="7" spans="1:16" ht="37.5" customHeight="1">
      <c r="A7" s="109"/>
      <c r="B7" s="104"/>
      <c r="C7" s="104"/>
      <c r="D7" s="108"/>
      <c r="E7" s="107"/>
      <c r="F7" s="106"/>
      <c r="G7" s="105"/>
      <c r="H7" s="107"/>
      <c r="I7" s="106"/>
      <c r="J7" s="105"/>
      <c r="K7" s="104"/>
      <c r="L7" s="103"/>
      <c r="M7" s="103"/>
      <c r="N7" s="102"/>
      <c r="O7" s="101"/>
    </row>
    <row r="8" spans="1:16" ht="37.5" customHeight="1">
      <c r="A8" s="109"/>
      <c r="B8" s="104"/>
      <c r="C8" s="104"/>
      <c r="D8" s="108"/>
      <c r="E8" s="107"/>
      <c r="F8" s="106"/>
      <c r="G8" s="105"/>
      <c r="H8" s="107"/>
      <c r="I8" s="106"/>
      <c r="J8" s="105"/>
      <c r="K8" s="104"/>
      <c r="L8" s="103"/>
      <c r="M8" s="103"/>
      <c r="N8" s="102"/>
      <c r="O8" s="101"/>
    </row>
    <row r="9" spans="1:16" ht="37.5" customHeight="1">
      <c r="A9" s="109"/>
      <c r="B9" s="104"/>
      <c r="C9" s="104"/>
      <c r="D9" s="108"/>
      <c r="E9" s="107"/>
      <c r="F9" s="106"/>
      <c r="G9" s="105"/>
      <c r="H9" s="107"/>
      <c r="I9" s="106"/>
      <c r="J9" s="105"/>
      <c r="K9" s="104"/>
      <c r="L9" s="103"/>
      <c r="M9" s="103"/>
      <c r="N9" s="102"/>
      <c r="O9" s="101"/>
    </row>
    <row r="10" spans="1:16" ht="37.5" customHeight="1">
      <c r="A10" s="109"/>
      <c r="B10" s="104"/>
      <c r="C10" s="104"/>
      <c r="D10" s="108"/>
      <c r="E10" s="107"/>
      <c r="F10" s="106"/>
      <c r="G10" s="105"/>
      <c r="H10" s="107"/>
      <c r="I10" s="106"/>
      <c r="J10" s="105"/>
      <c r="K10" s="104"/>
      <c r="L10" s="103"/>
      <c r="M10" s="103"/>
      <c r="N10" s="102"/>
      <c r="O10" s="101"/>
    </row>
    <row r="11" spans="1:16" ht="37.5" customHeight="1">
      <c r="A11" s="109"/>
      <c r="B11" s="104"/>
      <c r="C11" s="104"/>
      <c r="D11" s="108"/>
      <c r="E11" s="107"/>
      <c r="F11" s="106"/>
      <c r="G11" s="105"/>
      <c r="H11" s="107"/>
      <c r="I11" s="106"/>
      <c r="J11" s="105"/>
      <c r="K11" s="104"/>
      <c r="L11" s="103"/>
      <c r="M11" s="103"/>
      <c r="N11" s="102"/>
      <c r="O11" s="101"/>
    </row>
    <row r="12" spans="1:16" ht="37.5" customHeight="1">
      <c r="A12" s="109"/>
      <c r="B12" s="104"/>
      <c r="C12" s="104"/>
      <c r="D12" s="108"/>
      <c r="E12" s="107"/>
      <c r="F12" s="106"/>
      <c r="G12" s="105"/>
      <c r="H12" s="107"/>
      <c r="I12" s="106"/>
      <c r="J12" s="105"/>
      <c r="K12" s="104"/>
      <c r="L12" s="103"/>
      <c r="M12" s="103"/>
      <c r="N12" s="102"/>
      <c r="O12" s="101"/>
    </row>
    <row r="13" spans="1:16" ht="37.5" customHeight="1">
      <c r="A13" s="109"/>
      <c r="B13" s="104"/>
      <c r="C13" s="104"/>
      <c r="D13" s="108"/>
      <c r="E13" s="107"/>
      <c r="F13" s="106"/>
      <c r="G13" s="105"/>
      <c r="H13" s="107"/>
      <c r="I13" s="106"/>
      <c r="J13" s="105"/>
      <c r="K13" s="104"/>
      <c r="L13" s="103"/>
      <c r="M13" s="103"/>
      <c r="N13" s="102"/>
      <c r="O13" s="101"/>
    </row>
    <row r="15" spans="1:16">
      <c r="A15" s="100" t="s">
        <v>170</v>
      </c>
    </row>
    <row r="16" spans="1:16">
      <c r="A16" s="100" t="s">
        <v>169</v>
      </c>
    </row>
    <row r="17" spans="1:1">
      <c r="A17" s="100" t="s">
        <v>168</v>
      </c>
    </row>
    <row r="18" spans="1:1">
      <c r="A18" s="100" t="s">
        <v>167</v>
      </c>
    </row>
    <row r="19" spans="1:1">
      <c r="A19" s="100" t="s">
        <v>166</v>
      </c>
    </row>
    <row r="20" spans="1:1">
      <c r="A20" s="100" t="s">
        <v>165</v>
      </c>
    </row>
  </sheetData>
  <mergeCells count="9">
    <mergeCell ref="L5:L6"/>
    <mergeCell ref="M5:M6"/>
    <mergeCell ref="N5:N6"/>
    <mergeCell ref="O5:O6"/>
    <mergeCell ref="A5:A6"/>
    <mergeCell ref="B5:B6"/>
    <mergeCell ref="C5:C6"/>
    <mergeCell ref="D5:D6"/>
    <mergeCell ref="K5:K6"/>
  </mergeCells>
  <phoneticPr fontId="2"/>
  <printOptions horizontalCentered="1"/>
  <pageMargins left="0.51181102362204722" right="0.51181102362204722" top="0.74803149606299213" bottom="0.74803149606299213" header="0.31496062992125984" footer="0.31496062992125984"/>
  <pageSetup paperSize="9" scale="96" fitToHeight="0"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26CF-43CA-4296-B10A-D9A6439B6886}">
  <sheetPr>
    <pageSetUpPr fitToPage="1"/>
  </sheetPr>
  <dimension ref="A1:E75"/>
  <sheetViews>
    <sheetView showGridLines="0" view="pageBreakPreview" topLeftCell="A43" zoomScaleNormal="100" zoomScaleSheetLayoutView="100" workbookViewId="0">
      <selection activeCell="N30" sqref="N30"/>
    </sheetView>
  </sheetViews>
  <sheetFormatPr defaultColWidth="9" defaultRowHeight="13.5"/>
  <cols>
    <col min="1" max="1" width="30.625" style="115" customWidth="1"/>
    <col min="2" max="4" width="13" style="115" customWidth="1"/>
    <col min="5" max="5" width="45.75" style="115" customWidth="1"/>
    <col min="6" max="16384" width="9" style="115"/>
  </cols>
  <sheetData>
    <row r="1" spans="1:5">
      <c r="A1" s="115" t="s">
        <v>243</v>
      </c>
    </row>
    <row r="3" spans="1:5" ht="14.25">
      <c r="A3" s="165" t="s">
        <v>242</v>
      </c>
      <c r="B3" s="164"/>
      <c r="C3" s="164"/>
      <c r="D3" s="164"/>
      <c r="E3" s="164"/>
    </row>
    <row r="5" spans="1:5">
      <c r="E5" s="163" t="s">
        <v>241</v>
      </c>
    </row>
    <row r="6" spans="1:5">
      <c r="A6" s="115" t="s">
        <v>240</v>
      </c>
    </row>
    <row r="7" spans="1:5" ht="17.100000000000001" customHeight="1">
      <c r="A7" s="147" t="s">
        <v>199</v>
      </c>
      <c r="B7" s="162" t="s">
        <v>239</v>
      </c>
      <c r="C7" s="161" t="s">
        <v>238</v>
      </c>
      <c r="D7" s="161" t="s">
        <v>237</v>
      </c>
      <c r="E7" s="161" t="s">
        <v>197</v>
      </c>
    </row>
    <row r="8" spans="1:5" ht="17.100000000000001" customHeight="1">
      <c r="A8" s="160"/>
      <c r="B8" s="149" t="s">
        <v>64</v>
      </c>
      <c r="C8" s="149" t="s">
        <v>64</v>
      </c>
      <c r="D8" s="149" t="s">
        <v>64</v>
      </c>
      <c r="E8" s="157"/>
    </row>
    <row r="9" spans="1:5" ht="17.100000000000001" customHeight="1">
      <c r="A9" s="160" t="s">
        <v>236</v>
      </c>
      <c r="B9" s="149"/>
      <c r="C9" s="149"/>
      <c r="D9" s="149"/>
      <c r="E9" s="157"/>
    </row>
    <row r="10" spans="1:5" ht="17.100000000000001" customHeight="1">
      <c r="A10" s="151" t="s">
        <v>235</v>
      </c>
      <c r="B10" s="150"/>
      <c r="C10" s="149"/>
      <c r="D10" s="149"/>
      <c r="E10" s="148"/>
    </row>
    <row r="11" spans="1:5" ht="17.100000000000001" customHeight="1">
      <c r="A11" s="151" t="s">
        <v>223</v>
      </c>
      <c r="B11" s="150"/>
      <c r="C11" s="149"/>
      <c r="D11" s="149"/>
      <c r="E11" s="148"/>
    </row>
    <row r="12" spans="1:5" ht="17.100000000000001" customHeight="1">
      <c r="A12" s="151" t="s">
        <v>222</v>
      </c>
      <c r="B12" s="150"/>
      <c r="C12" s="149"/>
      <c r="D12" s="149"/>
      <c r="E12" s="148"/>
    </row>
    <row r="13" spans="1:5" ht="17.100000000000001" customHeight="1">
      <c r="A13" s="151" t="s">
        <v>221</v>
      </c>
      <c r="B13" s="150"/>
      <c r="C13" s="149"/>
      <c r="D13" s="149"/>
      <c r="E13" s="148"/>
    </row>
    <row r="14" spans="1:5" ht="17.100000000000001" customHeight="1">
      <c r="A14" s="151" t="s">
        <v>220</v>
      </c>
      <c r="B14" s="150"/>
      <c r="C14" s="149"/>
      <c r="D14" s="149"/>
      <c r="E14" s="148"/>
    </row>
    <row r="15" spans="1:5" ht="17.100000000000001" customHeight="1">
      <c r="A15" s="151" t="s">
        <v>234</v>
      </c>
      <c r="B15" s="150"/>
      <c r="C15" s="149"/>
      <c r="D15" s="149"/>
      <c r="E15" s="148"/>
    </row>
    <row r="16" spans="1:5" ht="17.100000000000001" customHeight="1">
      <c r="A16" s="151" t="s">
        <v>223</v>
      </c>
      <c r="B16" s="150"/>
      <c r="C16" s="149"/>
      <c r="D16" s="149"/>
      <c r="E16" s="148"/>
    </row>
    <row r="17" spans="1:5" ht="17.100000000000001" customHeight="1">
      <c r="A17" s="151" t="s">
        <v>222</v>
      </c>
      <c r="B17" s="150"/>
      <c r="C17" s="149"/>
      <c r="D17" s="149"/>
      <c r="E17" s="148"/>
    </row>
    <row r="18" spans="1:5" ht="17.100000000000001" customHeight="1">
      <c r="A18" s="151" t="s">
        <v>221</v>
      </c>
      <c r="B18" s="150"/>
      <c r="C18" s="149"/>
      <c r="D18" s="149"/>
      <c r="E18" s="148"/>
    </row>
    <row r="19" spans="1:5" ht="17.100000000000001" customHeight="1">
      <c r="A19" s="151" t="s">
        <v>220</v>
      </c>
      <c r="B19" s="150"/>
      <c r="C19" s="149"/>
      <c r="D19" s="149"/>
      <c r="E19" s="148"/>
    </row>
    <row r="20" spans="1:5" ht="17.100000000000001" customHeight="1">
      <c r="A20" s="151" t="s">
        <v>233</v>
      </c>
      <c r="B20" s="150"/>
      <c r="C20" s="149"/>
      <c r="D20" s="149"/>
      <c r="E20" s="148"/>
    </row>
    <row r="21" spans="1:5" ht="17.100000000000001" customHeight="1">
      <c r="A21" s="151" t="s">
        <v>232</v>
      </c>
      <c r="B21" s="150"/>
      <c r="C21" s="149"/>
      <c r="D21" s="149"/>
      <c r="E21" s="148"/>
    </row>
    <row r="22" spans="1:5" ht="17.100000000000001" customHeight="1">
      <c r="A22" s="159" t="s">
        <v>231</v>
      </c>
      <c r="B22" s="150"/>
      <c r="C22" s="149"/>
      <c r="D22" s="149"/>
      <c r="E22" s="148"/>
    </row>
    <row r="23" spans="1:5" ht="46.5" customHeight="1">
      <c r="A23" s="155" t="s">
        <v>230</v>
      </c>
      <c r="B23" s="150"/>
      <c r="C23" s="149"/>
      <c r="D23" s="149"/>
      <c r="E23" s="148"/>
    </row>
    <row r="24" spans="1:5" ht="30" customHeight="1">
      <c r="A24" s="156" t="s">
        <v>229</v>
      </c>
      <c r="B24" s="150"/>
      <c r="C24" s="149"/>
      <c r="D24" s="149"/>
      <c r="E24" s="148"/>
    </row>
    <row r="25" spans="1:5">
      <c r="A25" s="156" t="s">
        <v>228</v>
      </c>
      <c r="B25" s="150"/>
      <c r="C25" s="149"/>
      <c r="D25" s="149"/>
      <c r="E25" s="148"/>
    </row>
    <row r="26" spans="1:5" ht="17.100000000000001" customHeight="1">
      <c r="A26" s="153" t="s">
        <v>227</v>
      </c>
      <c r="B26" s="150"/>
      <c r="C26" s="149"/>
      <c r="D26" s="149"/>
      <c r="E26" s="148"/>
    </row>
    <row r="27" spans="1:5" ht="17.100000000000001" customHeight="1">
      <c r="A27" s="153" t="s">
        <v>205</v>
      </c>
      <c r="B27" s="150"/>
      <c r="C27" s="149"/>
      <c r="D27" s="149"/>
      <c r="E27" s="148"/>
    </row>
    <row r="28" spans="1:5" ht="17.100000000000001" customHeight="1">
      <c r="A28" s="153" t="s">
        <v>226</v>
      </c>
      <c r="B28" s="150"/>
      <c r="C28" s="149"/>
      <c r="D28" s="149"/>
      <c r="E28" s="148"/>
    </row>
    <row r="29" spans="1:5" ht="33" customHeight="1">
      <c r="A29" s="156" t="s">
        <v>225</v>
      </c>
      <c r="B29" s="150"/>
      <c r="C29" s="149"/>
      <c r="D29" s="149"/>
      <c r="E29" s="148"/>
    </row>
    <row r="30" spans="1:5" ht="17.100000000000001" customHeight="1">
      <c r="A30" s="151" t="s">
        <v>224</v>
      </c>
      <c r="B30" s="150"/>
      <c r="C30" s="149"/>
      <c r="D30" s="149"/>
      <c r="E30" s="148"/>
    </row>
    <row r="31" spans="1:5" ht="17.100000000000001" customHeight="1">
      <c r="A31" s="151" t="s">
        <v>223</v>
      </c>
      <c r="B31" s="150"/>
      <c r="C31" s="149"/>
      <c r="D31" s="149"/>
      <c r="E31" s="148"/>
    </row>
    <row r="32" spans="1:5" ht="17.100000000000001" customHeight="1">
      <c r="A32" s="151" t="s">
        <v>222</v>
      </c>
      <c r="B32" s="150"/>
      <c r="C32" s="149"/>
      <c r="D32" s="149"/>
      <c r="E32" s="148"/>
    </row>
    <row r="33" spans="1:5" ht="17.100000000000001" customHeight="1">
      <c r="A33" s="151" t="s">
        <v>221</v>
      </c>
      <c r="B33" s="150"/>
      <c r="C33" s="149"/>
      <c r="D33" s="149"/>
      <c r="E33" s="148"/>
    </row>
    <row r="34" spans="1:5" ht="17.100000000000001" customHeight="1">
      <c r="A34" s="151" t="s">
        <v>220</v>
      </c>
      <c r="B34" s="150"/>
      <c r="C34" s="149"/>
      <c r="D34" s="149"/>
      <c r="E34" s="148"/>
    </row>
    <row r="35" spans="1:5" ht="27.75" customHeight="1">
      <c r="A35" s="156" t="s">
        <v>219</v>
      </c>
      <c r="B35" s="150"/>
      <c r="C35" s="149"/>
      <c r="D35" s="149"/>
      <c r="E35" s="148"/>
    </row>
    <row r="36" spans="1:5" ht="17.100000000000001" customHeight="1">
      <c r="A36" s="151" t="s">
        <v>218</v>
      </c>
      <c r="B36" s="150"/>
      <c r="C36" s="149"/>
      <c r="D36" s="149"/>
      <c r="E36" s="148"/>
    </row>
    <row r="37" spans="1:5" ht="17.100000000000001" customHeight="1">
      <c r="A37" s="147" t="s">
        <v>202</v>
      </c>
      <c r="B37" s="141">
        <f>SUM(B10:B36)</f>
        <v>0</v>
      </c>
      <c r="C37" s="141">
        <f>'別紙4-3'!M6</f>
        <v>0</v>
      </c>
      <c r="D37" s="141">
        <f>MIN(B37,C37)</f>
        <v>0</v>
      </c>
      <c r="E37" s="140"/>
    </row>
    <row r="38" spans="1:5" ht="17.100000000000001" customHeight="1">
      <c r="A38" s="158" t="s">
        <v>217</v>
      </c>
      <c r="B38" s="149"/>
      <c r="C38" s="149"/>
      <c r="D38" s="149"/>
      <c r="E38" s="157"/>
    </row>
    <row r="39" spans="1:5" ht="27">
      <c r="A39" s="156" t="s">
        <v>216</v>
      </c>
      <c r="B39" s="150"/>
      <c r="C39" s="149"/>
      <c r="D39" s="149"/>
      <c r="E39" s="148"/>
    </row>
    <row r="40" spans="1:5" ht="27">
      <c r="A40" s="155" t="s">
        <v>215</v>
      </c>
      <c r="B40" s="150"/>
      <c r="C40" s="149"/>
      <c r="D40" s="149"/>
      <c r="E40" s="148"/>
    </row>
    <row r="41" spans="1:5" ht="17.100000000000001" customHeight="1">
      <c r="A41" s="151" t="s">
        <v>214</v>
      </c>
      <c r="B41" s="150"/>
      <c r="C41" s="149"/>
      <c r="D41" s="149"/>
      <c r="E41" s="148"/>
    </row>
    <row r="42" spans="1:5" ht="17.100000000000001" customHeight="1">
      <c r="A42" s="147" t="s">
        <v>202</v>
      </c>
      <c r="B42" s="141">
        <f>SUM(B39:B41)</f>
        <v>0</v>
      </c>
      <c r="C42" s="141" t="str">
        <f>'別紙4-3'!M20</f>
        <v/>
      </c>
      <c r="D42" s="141">
        <f>MIN(B42,C42)</f>
        <v>0</v>
      </c>
      <c r="E42" s="140"/>
    </row>
    <row r="43" spans="1:5" ht="17.100000000000001" customHeight="1">
      <c r="A43" s="154" t="s">
        <v>213</v>
      </c>
      <c r="B43" s="131"/>
      <c r="C43" s="131"/>
      <c r="D43" s="131"/>
      <c r="E43" s="144"/>
    </row>
    <row r="44" spans="1:5" ht="35.25" customHeight="1">
      <c r="A44" s="152" t="s">
        <v>212</v>
      </c>
      <c r="B44" s="150"/>
      <c r="C44" s="149"/>
      <c r="D44" s="149"/>
      <c r="E44" s="148"/>
    </row>
    <row r="45" spans="1:5" ht="17.100000000000001" customHeight="1">
      <c r="A45" s="151" t="s">
        <v>211</v>
      </c>
      <c r="B45" s="150"/>
      <c r="C45" s="149"/>
      <c r="D45" s="149"/>
      <c r="E45" s="148"/>
    </row>
    <row r="46" spans="1:5" ht="17.100000000000001" customHeight="1">
      <c r="A46" s="151" t="s">
        <v>210</v>
      </c>
      <c r="B46" s="150"/>
      <c r="C46" s="149"/>
      <c r="D46" s="149"/>
      <c r="E46" s="148"/>
    </row>
    <row r="47" spans="1:5" ht="17.100000000000001" customHeight="1">
      <c r="A47" s="153" t="s">
        <v>209</v>
      </c>
      <c r="B47" s="150"/>
      <c r="C47" s="149"/>
      <c r="D47" s="149"/>
      <c r="E47" s="148"/>
    </row>
    <row r="48" spans="1:5" ht="17.100000000000001" customHeight="1">
      <c r="A48" s="147" t="s">
        <v>202</v>
      </c>
      <c r="B48" s="141">
        <f>SUM(B44:B47)</f>
        <v>0</v>
      </c>
      <c r="C48" s="141">
        <f>'別紙4-3'!M24</f>
        <v>0</v>
      </c>
      <c r="D48" s="141">
        <f>MIN(B48,C48)</f>
        <v>0</v>
      </c>
      <c r="E48" s="140"/>
    </row>
    <row r="49" spans="1:5" ht="17.100000000000001" customHeight="1">
      <c r="A49" s="145" t="s">
        <v>208</v>
      </c>
      <c r="B49" s="131"/>
      <c r="C49" s="131"/>
      <c r="D49" s="131"/>
      <c r="E49" s="144"/>
    </row>
    <row r="50" spans="1:5" ht="30" customHeight="1">
      <c r="A50" s="152" t="s">
        <v>207</v>
      </c>
      <c r="B50" s="150"/>
      <c r="C50" s="149"/>
      <c r="D50" s="149"/>
      <c r="E50" s="148"/>
    </row>
    <row r="51" spans="1:5" ht="17.100000000000001" customHeight="1">
      <c r="A51" s="151" t="s">
        <v>206</v>
      </c>
      <c r="B51" s="150"/>
      <c r="C51" s="149"/>
      <c r="D51" s="149"/>
      <c r="E51" s="148"/>
    </row>
    <row r="52" spans="1:5" ht="17.100000000000001" customHeight="1">
      <c r="A52" s="151" t="s">
        <v>205</v>
      </c>
      <c r="B52" s="150"/>
      <c r="C52" s="149"/>
      <c r="D52" s="149"/>
      <c r="E52" s="148"/>
    </row>
    <row r="53" spans="1:5" ht="17.100000000000001" customHeight="1">
      <c r="A53" s="151" t="s">
        <v>204</v>
      </c>
      <c r="B53" s="150"/>
      <c r="C53" s="149"/>
      <c r="D53" s="149"/>
      <c r="E53" s="148"/>
    </row>
    <row r="54" spans="1:5" ht="17.100000000000001" customHeight="1">
      <c r="A54" s="151" t="s">
        <v>203</v>
      </c>
      <c r="B54" s="150"/>
      <c r="C54" s="149"/>
      <c r="D54" s="149"/>
      <c r="E54" s="148"/>
    </row>
    <row r="55" spans="1:5" ht="17.100000000000001" customHeight="1">
      <c r="A55" s="147" t="s">
        <v>202</v>
      </c>
      <c r="B55" s="141">
        <f>SUM(B50:B54)</f>
        <v>0</v>
      </c>
      <c r="C55" s="141">
        <f>'別紙4-3'!M26</f>
        <v>0</v>
      </c>
      <c r="D55" s="141">
        <f>MIN(B55,C55)</f>
        <v>0</v>
      </c>
      <c r="E55" s="140"/>
    </row>
    <row r="56" spans="1:5" ht="17.100000000000001" customHeight="1">
      <c r="A56" s="139" t="s">
        <v>193</v>
      </c>
      <c r="B56" s="146">
        <f>SUM(B37,B42,B48,B55)</f>
        <v>0</v>
      </c>
      <c r="C56" s="146">
        <f>SUM(C37,C42,C48,C55)</f>
        <v>0</v>
      </c>
      <c r="D56" s="146">
        <f>SUM(D37,D42,D48,D55)</f>
        <v>0</v>
      </c>
      <c r="E56" s="138"/>
    </row>
    <row r="57" spans="1:5" ht="17.100000000000001" customHeight="1">
      <c r="A57" s="145" t="s">
        <v>201</v>
      </c>
      <c r="B57" s="131"/>
      <c r="C57" s="131"/>
      <c r="D57" s="131"/>
      <c r="E57" s="144"/>
    </row>
    <row r="58" spans="1:5" ht="17.100000000000001" customHeight="1">
      <c r="A58" s="143"/>
      <c r="B58" s="129"/>
      <c r="C58" s="125"/>
      <c r="D58" s="125"/>
      <c r="E58" s="142"/>
    </row>
    <row r="59" spans="1:5" ht="17.100000000000001" customHeight="1">
      <c r="A59" s="139" t="s">
        <v>193</v>
      </c>
      <c r="B59" s="141">
        <f>SUM(B58)</f>
        <v>0</v>
      </c>
      <c r="C59" s="141"/>
      <c r="D59" s="141"/>
      <c r="E59" s="140"/>
    </row>
    <row r="60" spans="1:5" ht="17.100000000000001" customHeight="1">
      <c r="A60" s="139" t="s">
        <v>65</v>
      </c>
      <c r="B60" s="125">
        <f>SUM(B56,B59)</f>
        <v>0</v>
      </c>
      <c r="C60" s="125"/>
      <c r="D60" s="125"/>
      <c r="E60" s="138"/>
    </row>
    <row r="61" spans="1:5" ht="17.100000000000001" customHeight="1">
      <c r="A61" s="121"/>
      <c r="B61" s="120"/>
      <c r="C61" s="120"/>
      <c r="D61" s="120"/>
    </row>
    <row r="62" spans="1:5" ht="17.100000000000001" customHeight="1">
      <c r="A62" s="137" t="s">
        <v>200</v>
      </c>
      <c r="B62" s="120"/>
      <c r="C62" s="120"/>
      <c r="D62" s="120"/>
    </row>
    <row r="63" spans="1:5" ht="17.100000000000001" customHeight="1">
      <c r="A63" s="132" t="s">
        <v>199</v>
      </c>
      <c r="B63" s="136" t="s">
        <v>198</v>
      </c>
      <c r="C63" s="135" t="s">
        <v>197</v>
      </c>
      <c r="D63" s="134"/>
      <c r="E63" s="133"/>
    </row>
    <row r="64" spans="1:5" ht="17.100000000000001" customHeight="1">
      <c r="A64" s="132"/>
      <c r="B64" s="131" t="s">
        <v>196</v>
      </c>
      <c r="C64" s="412"/>
      <c r="D64" s="413"/>
      <c r="E64" s="414"/>
    </row>
    <row r="65" spans="1:5" ht="17.100000000000001" customHeight="1">
      <c r="A65" s="130" t="s">
        <v>195</v>
      </c>
      <c r="B65" s="129"/>
      <c r="C65" s="415"/>
      <c r="D65" s="416"/>
      <c r="E65" s="417"/>
    </row>
    <row r="66" spans="1:5" ht="17.100000000000001" customHeight="1">
      <c r="A66" s="128" t="s">
        <v>194</v>
      </c>
      <c r="B66" s="127"/>
      <c r="C66" s="415"/>
      <c r="D66" s="416"/>
      <c r="E66" s="417"/>
    </row>
    <row r="67" spans="1:5" ht="17.100000000000001" customHeight="1">
      <c r="A67" s="126" t="s">
        <v>193</v>
      </c>
      <c r="B67" s="125">
        <f>SUM(B65:B66)</f>
        <v>0</v>
      </c>
      <c r="C67" s="124"/>
      <c r="D67" s="123"/>
      <c r="E67" s="122"/>
    </row>
    <row r="68" spans="1:5" ht="17.100000000000001" customHeight="1">
      <c r="A68" s="121"/>
      <c r="B68" s="120"/>
      <c r="C68" s="120"/>
      <c r="D68" s="120"/>
    </row>
    <row r="69" spans="1:5">
      <c r="A69" s="115" t="s">
        <v>192</v>
      </c>
    </row>
    <row r="70" spans="1:5">
      <c r="A70" s="115" t="s">
        <v>191</v>
      </c>
    </row>
    <row r="71" spans="1:5">
      <c r="A71" s="115" t="s">
        <v>190</v>
      </c>
    </row>
    <row r="72" spans="1:5">
      <c r="A72" s="115" t="s">
        <v>189</v>
      </c>
    </row>
    <row r="73" spans="1:5">
      <c r="A73" s="115" t="s">
        <v>188</v>
      </c>
    </row>
    <row r="74" spans="1:5">
      <c r="A74" s="115" t="s">
        <v>187</v>
      </c>
    </row>
    <row r="75" spans="1:5">
      <c r="A75" s="115" t="s">
        <v>186</v>
      </c>
    </row>
  </sheetData>
  <mergeCells count="3">
    <mergeCell ref="C64:E64"/>
    <mergeCell ref="C65:E65"/>
    <mergeCell ref="C66:E66"/>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blackAndWhite="1" r:id="rId1"/>
  <rowBreaks count="1" manualBreakCount="1">
    <brk id="42"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7FADB-E2E6-45A5-9BAE-A788208E81AC}">
  <sheetPr>
    <pageSetUpPr fitToPage="1"/>
  </sheetPr>
  <dimension ref="B1:N35"/>
  <sheetViews>
    <sheetView showGridLines="0" view="pageBreakPreview" topLeftCell="B1" zoomScaleNormal="100" zoomScaleSheetLayoutView="100" workbookViewId="0">
      <selection activeCell="N30" sqref="N30"/>
    </sheetView>
  </sheetViews>
  <sheetFormatPr defaultColWidth="9" defaultRowHeight="13.5"/>
  <cols>
    <col min="1" max="1" width="2.5" style="100" customWidth="1"/>
    <col min="2" max="2" width="13.75" style="115" customWidth="1"/>
    <col min="3" max="3" width="5.375" style="115" customWidth="1"/>
    <col min="4" max="4" width="46.375" style="115" customWidth="1"/>
    <col min="5" max="5" width="9.75" style="115" customWidth="1"/>
    <col min="6" max="6" width="11.25" style="115" customWidth="1"/>
    <col min="7" max="7" width="4.375" style="115" customWidth="1"/>
    <col min="8" max="8" width="9" style="115"/>
    <col min="9" max="9" width="3.375" style="115" customWidth="1"/>
    <col min="10" max="10" width="11" style="115" customWidth="1"/>
    <col min="11" max="11" width="2.5" style="115" customWidth="1"/>
    <col min="12" max="12" width="3.375" style="115" customWidth="1"/>
    <col min="13" max="13" width="12.375" style="115" customWidth="1"/>
    <col min="14" max="14" width="7.25" style="100" customWidth="1"/>
    <col min="15" max="15" width="17.125" style="100" customWidth="1"/>
    <col min="16" max="16384" width="9" style="100"/>
  </cols>
  <sheetData>
    <row r="1" spans="2:14">
      <c r="B1" s="115" t="s">
        <v>283</v>
      </c>
    </row>
    <row r="3" spans="2:14">
      <c r="B3" s="115" t="s">
        <v>282</v>
      </c>
    </row>
    <row r="5" spans="2:14">
      <c r="B5" s="185" t="s">
        <v>281</v>
      </c>
      <c r="C5" s="428" t="s">
        <v>280</v>
      </c>
      <c r="D5" s="429"/>
      <c r="E5" s="429"/>
      <c r="F5" s="429"/>
      <c r="G5" s="429"/>
      <c r="H5" s="429"/>
      <c r="I5" s="429"/>
      <c r="J5" s="429"/>
      <c r="K5" s="429"/>
      <c r="L5" s="429"/>
      <c r="M5" s="430"/>
    </row>
    <row r="6" spans="2:14" ht="13.5" customHeight="1">
      <c r="B6" s="180" t="s">
        <v>279</v>
      </c>
      <c r="C6" s="422" t="s">
        <v>255</v>
      </c>
      <c r="D6" s="423"/>
      <c r="E6" s="179"/>
      <c r="F6" s="178"/>
      <c r="G6" s="178"/>
      <c r="H6" s="178"/>
      <c r="I6" s="178"/>
      <c r="J6" s="178"/>
      <c r="K6" s="178"/>
      <c r="L6" s="178"/>
      <c r="M6" s="177">
        <f>IFERROR(SUM(M9:M15),"")</f>
        <v>0</v>
      </c>
    </row>
    <row r="7" spans="2:14">
      <c r="B7" s="176"/>
      <c r="C7" s="426"/>
      <c r="D7" s="427"/>
      <c r="E7" s="175"/>
      <c r="M7" s="175"/>
    </row>
    <row r="8" spans="2:14">
      <c r="B8" s="176"/>
      <c r="C8" s="431" t="s">
        <v>278</v>
      </c>
      <c r="D8" s="432"/>
      <c r="E8" s="175"/>
      <c r="J8" s="115" t="s">
        <v>277</v>
      </c>
      <c r="M8" s="175"/>
    </row>
    <row r="9" spans="2:14">
      <c r="B9" s="176"/>
      <c r="C9" s="433" t="s">
        <v>276</v>
      </c>
      <c r="D9" s="434"/>
      <c r="E9" s="175"/>
      <c r="F9" s="174">
        <v>6200000</v>
      </c>
      <c r="G9" s="184" t="s">
        <v>271</v>
      </c>
      <c r="H9" s="174">
        <v>71000</v>
      </c>
      <c r="I9" s="115" t="s">
        <v>247</v>
      </c>
      <c r="J9" s="173"/>
      <c r="K9" s="115" t="s">
        <v>270</v>
      </c>
      <c r="L9" s="115" t="s">
        <v>246</v>
      </c>
      <c r="M9" s="172" t="str">
        <f>IF(J9="","0",F9+(H9*J9))</f>
        <v>0</v>
      </c>
    </row>
    <row r="10" spans="2:14">
      <c r="B10" s="176"/>
      <c r="C10" s="433" t="s">
        <v>275</v>
      </c>
      <c r="D10" s="434"/>
      <c r="E10" s="175"/>
      <c r="M10" s="175"/>
    </row>
    <row r="11" spans="2:14">
      <c r="B11" s="176"/>
      <c r="C11" s="433" t="s">
        <v>274</v>
      </c>
      <c r="D11" s="434"/>
      <c r="E11" s="175"/>
      <c r="F11" s="174">
        <v>6200000</v>
      </c>
      <c r="G11" s="184" t="s">
        <v>271</v>
      </c>
      <c r="H11" s="174">
        <v>77000</v>
      </c>
      <c r="I11" s="115" t="s">
        <v>247</v>
      </c>
      <c r="J11" s="173"/>
      <c r="K11" s="115" t="s">
        <v>270</v>
      </c>
      <c r="L11" s="115" t="s">
        <v>246</v>
      </c>
      <c r="M11" s="172" t="str">
        <f>IF(J11="","0",F11+(H11*J11))</f>
        <v>0</v>
      </c>
    </row>
    <row r="12" spans="2:14">
      <c r="B12" s="176"/>
      <c r="C12" s="433" t="s">
        <v>273</v>
      </c>
      <c r="D12" s="434"/>
      <c r="E12" s="175"/>
      <c r="M12" s="175"/>
    </row>
    <row r="13" spans="2:14">
      <c r="B13" s="176"/>
      <c r="C13" s="433" t="s">
        <v>272</v>
      </c>
      <c r="D13" s="434"/>
      <c r="E13" s="175"/>
      <c r="F13" s="174">
        <v>6200000</v>
      </c>
      <c r="G13" s="184" t="s">
        <v>271</v>
      </c>
      <c r="H13" s="174">
        <v>87000</v>
      </c>
      <c r="I13" s="115" t="s">
        <v>247</v>
      </c>
      <c r="J13" s="173"/>
      <c r="K13" s="115" t="s">
        <v>270</v>
      </c>
      <c r="L13" s="115" t="s">
        <v>246</v>
      </c>
      <c r="M13" s="172" t="str">
        <f>IF(J13="","0",F13+(H13*J13))</f>
        <v>0</v>
      </c>
    </row>
    <row r="14" spans="2:14">
      <c r="B14" s="176"/>
      <c r="C14" s="433" t="s">
        <v>269</v>
      </c>
      <c r="D14" s="434"/>
      <c r="E14" s="175"/>
      <c r="H14" s="115" t="s">
        <v>268</v>
      </c>
      <c r="M14" s="175"/>
    </row>
    <row r="15" spans="2:14">
      <c r="B15" s="176"/>
      <c r="C15" s="418" t="s">
        <v>267</v>
      </c>
      <c r="D15" s="419"/>
      <c r="E15" s="175"/>
      <c r="F15" s="174">
        <v>25000</v>
      </c>
      <c r="G15" s="115" t="s">
        <v>247</v>
      </c>
      <c r="H15" s="173"/>
      <c r="L15" s="115" t="s">
        <v>246</v>
      </c>
      <c r="M15" s="172">
        <f>F15*H15</f>
        <v>0</v>
      </c>
    </row>
    <row r="16" spans="2:14">
      <c r="B16" s="176"/>
      <c r="C16" s="433" t="s">
        <v>266</v>
      </c>
      <c r="D16" s="434"/>
      <c r="E16" s="175"/>
      <c r="M16" s="175"/>
      <c r="N16" s="100" t="s">
        <v>265</v>
      </c>
    </row>
    <row r="17" spans="2:13">
      <c r="B17" s="171"/>
      <c r="C17" s="424"/>
      <c r="D17" s="425"/>
      <c r="E17" s="169"/>
      <c r="F17" s="170"/>
      <c r="G17" s="170"/>
      <c r="H17" s="170"/>
      <c r="I17" s="170"/>
      <c r="J17" s="170"/>
      <c r="K17" s="170"/>
      <c r="L17" s="170"/>
      <c r="M17" s="169"/>
    </row>
    <row r="18" spans="2:13">
      <c r="B18" s="180" t="s">
        <v>264</v>
      </c>
      <c r="C18" s="422" t="s">
        <v>263</v>
      </c>
      <c r="D18" s="423"/>
      <c r="E18" s="179"/>
      <c r="F18" s="178"/>
      <c r="G18" s="178"/>
      <c r="H18" s="178"/>
      <c r="I18" s="178"/>
      <c r="J18" s="178"/>
      <c r="K18" s="178"/>
      <c r="L18" s="178"/>
      <c r="M18" s="177" t="str">
        <f>M20</f>
        <v/>
      </c>
    </row>
    <row r="19" spans="2:13">
      <c r="B19" s="176"/>
      <c r="C19" s="426"/>
      <c r="D19" s="427"/>
      <c r="E19" s="175"/>
      <c r="J19" s="115" t="s">
        <v>262</v>
      </c>
      <c r="M19" s="175"/>
    </row>
    <row r="20" spans="2:13">
      <c r="B20" s="176"/>
      <c r="C20" s="182">
        <v>1</v>
      </c>
      <c r="D20" s="181" t="s">
        <v>261</v>
      </c>
      <c r="E20" s="172">
        <v>65000</v>
      </c>
      <c r="J20" s="183"/>
      <c r="M20" s="172" t="str">
        <f>IF(J20&gt;=260,E22,IF(J20&gt;=130,E21,IF(J20&gt;=1,E20,"")))</f>
        <v/>
      </c>
    </row>
    <row r="21" spans="2:13">
      <c r="B21" s="176"/>
      <c r="C21" s="182">
        <v>2</v>
      </c>
      <c r="D21" s="181" t="s">
        <v>260</v>
      </c>
      <c r="E21" s="172">
        <v>130000</v>
      </c>
      <c r="M21" s="175"/>
    </row>
    <row r="22" spans="2:13">
      <c r="B22" s="176"/>
      <c r="C22" s="182">
        <v>3</v>
      </c>
      <c r="D22" s="181" t="s">
        <v>259</v>
      </c>
      <c r="E22" s="172">
        <v>195000</v>
      </c>
      <c r="M22" s="175"/>
    </row>
    <row r="23" spans="2:13">
      <c r="B23" s="171"/>
      <c r="C23" s="424"/>
      <c r="D23" s="425"/>
      <c r="E23" s="169"/>
      <c r="F23" s="170"/>
      <c r="G23" s="170"/>
      <c r="H23" s="170"/>
      <c r="I23" s="170"/>
      <c r="J23" s="170"/>
      <c r="K23" s="170"/>
      <c r="L23" s="170"/>
      <c r="M23" s="169"/>
    </row>
    <row r="24" spans="2:13">
      <c r="B24" s="180" t="s">
        <v>258</v>
      </c>
      <c r="C24" s="422" t="s">
        <v>257</v>
      </c>
      <c r="D24" s="423"/>
      <c r="E24" s="179"/>
      <c r="F24" s="178"/>
      <c r="G24" s="178"/>
      <c r="H24" s="178"/>
      <c r="I24" s="178"/>
      <c r="J24" s="178"/>
      <c r="K24" s="178"/>
      <c r="L24" s="178"/>
      <c r="M24" s="177">
        <f>'別紙4-2'!B48</f>
        <v>0</v>
      </c>
    </row>
    <row r="25" spans="2:13">
      <c r="B25" s="171"/>
      <c r="C25" s="424"/>
      <c r="D25" s="425"/>
      <c r="E25" s="169"/>
      <c r="F25" s="170"/>
      <c r="G25" s="170"/>
      <c r="H25" s="170"/>
      <c r="I25" s="170"/>
      <c r="J25" s="170"/>
      <c r="K25" s="170"/>
      <c r="L25" s="170"/>
      <c r="M25" s="169"/>
    </row>
    <row r="26" spans="2:13" ht="27">
      <c r="B26" s="180" t="s">
        <v>256</v>
      </c>
      <c r="C26" s="422" t="s">
        <v>255</v>
      </c>
      <c r="D26" s="423"/>
      <c r="E26" s="179"/>
      <c r="F26" s="178"/>
      <c r="G26" s="178"/>
      <c r="H26" s="178"/>
      <c r="I26" s="178"/>
      <c r="J26" s="178"/>
      <c r="K26" s="178"/>
      <c r="L26" s="178"/>
      <c r="M26" s="177">
        <f>SUM(M28,M32)</f>
        <v>0</v>
      </c>
    </row>
    <row r="27" spans="2:13">
      <c r="B27" s="176"/>
      <c r="C27" s="426"/>
      <c r="D27" s="427"/>
      <c r="E27" s="175"/>
      <c r="H27" s="115" t="s">
        <v>249</v>
      </c>
      <c r="J27" s="115" t="s">
        <v>254</v>
      </c>
      <c r="M27" s="175"/>
    </row>
    <row r="28" spans="2:13">
      <c r="B28" s="176"/>
      <c r="C28" s="418" t="s">
        <v>253</v>
      </c>
      <c r="D28" s="419"/>
      <c r="E28" s="175"/>
      <c r="F28" s="174">
        <v>37290</v>
      </c>
      <c r="G28" s="115" t="s">
        <v>247</v>
      </c>
      <c r="H28" s="173"/>
      <c r="I28" s="115" t="s">
        <v>252</v>
      </c>
      <c r="J28" s="173"/>
      <c r="L28" s="115" t="s">
        <v>246</v>
      </c>
      <c r="M28" s="172">
        <f>IF(J28="導入初年度",F28*H28+45450,F28*H28)</f>
        <v>0</v>
      </c>
    </row>
    <row r="29" spans="2:13">
      <c r="B29" s="176"/>
      <c r="C29" s="418" t="s">
        <v>251</v>
      </c>
      <c r="D29" s="419"/>
      <c r="E29" s="175"/>
      <c r="M29" s="175"/>
    </row>
    <row r="30" spans="2:13">
      <c r="B30" s="176"/>
      <c r="C30" s="418" t="s">
        <v>250</v>
      </c>
      <c r="D30" s="419"/>
      <c r="E30" s="175"/>
      <c r="M30" s="175"/>
    </row>
    <row r="31" spans="2:13">
      <c r="B31" s="176"/>
      <c r="C31" s="418"/>
      <c r="D31" s="419"/>
      <c r="E31" s="175"/>
      <c r="H31" s="115" t="s">
        <v>249</v>
      </c>
      <c r="M31" s="175"/>
    </row>
    <row r="32" spans="2:13">
      <c r="B32" s="176"/>
      <c r="C32" s="418" t="s">
        <v>248</v>
      </c>
      <c r="D32" s="419"/>
      <c r="E32" s="175"/>
      <c r="F32" s="174">
        <v>297430</v>
      </c>
      <c r="G32" s="115" t="s">
        <v>247</v>
      </c>
      <c r="H32" s="173"/>
      <c r="L32" s="115" t="s">
        <v>246</v>
      </c>
      <c r="M32" s="172">
        <f>F32*H32</f>
        <v>0</v>
      </c>
    </row>
    <row r="33" spans="2:13">
      <c r="B33" s="171"/>
      <c r="C33" s="420" t="s">
        <v>245</v>
      </c>
      <c r="D33" s="421"/>
      <c r="E33" s="169"/>
      <c r="F33" s="170"/>
      <c r="G33" s="170"/>
      <c r="H33" s="170"/>
      <c r="I33" s="170"/>
      <c r="J33" s="170"/>
      <c r="K33" s="170"/>
      <c r="L33" s="170"/>
      <c r="M33" s="169"/>
    </row>
    <row r="35" spans="2:13">
      <c r="B35" s="140" t="s">
        <v>244</v>
      </c>
      <c r="C35" s="168"/>
      <c r="D35" s="167"/>
      <c r="E35" s="167"/>
      <c r="F35" s="167"/>
      <c r="G35" s="167"/>
      <c r="H35" s="167"/>
      <c r="I35" s="167"/>
      <c r="J35" s="167"/>
      <c r="K35" s="167"/>
      <c r="L35" s="167"/>
      <c r="M35" s="166">
        <f>SUM(M26,M24,M18,M6)</f>
        <v>0</v>
      </c>
    </row>
  </sheetData>
  <dataConsolidate/>
  <mergeCells count="26">
    <mergeCell ref="C23:D23"/>
    <mergeCell ref="C9:D9"/>
    <mergeCell ref="C10:D10"/>
    <mergeCell ref="C11:D11"/>
    <mergeCell ref="C12:D12"/>
    <mergeCell ref="C19:D19"/>
    <mergeCell ref="C15:D15"/>
    <mergeCell ref="C16:D16"/>
    <mergeCell ref="C17:D17"/>
    <mergeCell ref="C18:D18"/>
    <mergeCell ref="C5:M5"/>
    <mergeCell ref="C6:D6"/>
    <mergeCell ref="C7:D7"/>
    <mergeCell ref="C8:D8"/>
    <mergeCell ref="C14:D14"/>
    <mergeCell ref="C13:D13"/>
    <mergeCell ref="C30:D30"/>
    <mergeCell ref="C31:D31"/>
    <mergeCell ref="C32:D32"/>
    <mergeCell ref="C33:D33"/>
    <mergeCell ref="C24:D24"/>
    <mergeCell ref="C25:D25"/>
    <mergeCell ref="C26:D26"/>
    <mergeCell ref="C27:D27"/>
    <mergeCell ref="C28:D28"/>
    <mergeCell ref="C29:D29"/>
  </mergeCells>
  <phoneticPr fontId="2"/>
  <dataValidations count="6">
    <dataValidation type="decimal" allowBlank="1" showInputMessage="1" showErrorMessage="1" sqref="J9" xr:uid="{00000000-0002-0000-0B00-000005000000}">
      <formula1>1</formula1>
      <formula2>129</formula2>
    </dataValidation>
    <dataValidation type="decimal" allowBlank="1" showInputMessage="1" showErrorMessage="1" sqref="J11" xr:uid="{00000000-0002-0000-0B00-000004000000}">
      <formula1>130</formula1>
      <formula2>259</formula2>
    </dataValidation>
    <dataValidation type="decimal" allowBlank="1" showInputMessage="1" showErrorMessage="1" sqref="J13" xr:uid="{00000000-0002-0000-0B00-000003000000}">
      <formula1>260</formula1>
      <formula2>366</formula2>
    </dataValidation>
    <dataValidation type="decimal" allowBlank="1" showInputMessage="1" showErrorMessage="1" sqref="H15" xr:uid="{00000000-0002-0000-0B00-000002000000}">
      <formula1>1</formula1>
      <formula2>366</formula2>
    </dataValidation>
    <dataValidation type="list" allowBlank="1" showInputMessage="1" showErrorMessage="1" sqref="J28" xr:uid="{00000000-0002-0000-0B00-000001000000}">
      <formula1>"導入初年度,導入済"</formula1>
    </dataValidation>
    <dataValidation type="decimal" allowBlank="1" showInputMessage="1" showErrorMessage="1" sqref="J20" xr:uid="{00000000-0002-0000-0B00-000000000000}">
      <formula1>1</formula1>
      <formula2>365</formula2>
    </dataValidation>
  </dataValidations>
  <pageMargins left="0.70866141732283472" right="0.70866141732283472" top="0.74803149606299213" bottom="0.74803149606299213" header="0.31496062992125984" footer="0.31496062992125984"/>
  <pageSetup paperSize="9" scale="94"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9499D-9EDD-4D35-9E4F-544A7F277B33}">
  <sheetPr>
    <pageSetUpPr fitToPage="1"/>
  </sheetPr>
  <dimension ref="A1:H20"/>
  <sheetViews>
    <sheetView showGridLines="0" view="pageBreakPreview" zoomScaleNormal="100" zoomScaleSheetLayoutView="100" workbookViewId="0">
      <selection activeCell="N30" sqref="N30"/>
    </sheetView>
  </sheetViews>
  <sheetFormatPr defaultColWidth="9" defaultRowHeight="14.25"/>
  <cols>
    <col min="1" max="1" width="16.75" style="165" customWidth="1"/>
    <col min="2" max="2" width="10.5" style="165" customWidth="1"/>
    <col min="3" max="3" width="8.5" style="165" bestFit="1" customWidth="1"/>
    <col min="4" max="4" width="4.5" style="165" customWidth="1"/>
    <col min="5" max="5" width="8.5" style="165" bestFit="1" customWidth="1"/>
    <col min="6" max="6" width="18.75" style="165" customWidth="1"/>
    <col min="7" max="7" width="8" style="165" customWidth="1"/>
    <col min="8" max="8" width="18.375" style="165" bestFit="1" customWidth="1"/>
    <col min="9" max="16384" width="9" style="165"/>
  </cols>
  <sheetData>
    <row r="1" spans="1:8">
      <c r="A1" s="165" t="s">
        <v>453</v>
      </c>
    </row>
    <row r="2" spans="1:8">
      <c r="A2" s="276" t="s">
        <v>452</v>
      </c>
      <c r="B2" s="164"/>
      <c r="C2" s="164"/>
      <c r="D2" s="164"/>
      <c r="E2" s="164"/>
      <c r="F2" s="164"/>
      <c r="G2" s="164"/>
      <c r="H2" s="164"/>
    </row>
    <row r="4" spans="1:8">
      <c r="A4" s="165" t="s">
        <v>451</v>
      </c>
      <c r="F4" s="275"/>
      <c r="G4" s="275"/>
      <c r="H4" s="274" t="s">
        <v>450</v>
      </c>
    </row>
    <row r="5" spans="1:8" ht="17.100000000000001" customHeight="1">
      <c r="A5" s="273" t="s">
        <v>449</v>
      </c>
      <c r="B5" s="272" t="s">
        <v>448</v>
      </c>
      <c r="C5" s="271" t="s">
        <v>447</v>
      </c>
      <c r="D5" s="271"/>
      <c r="E5" s="271"/>
      <c r="F5" s="271" t="s">
        <v>446</v>
      </c>
      <c r="G5" s="270"/>
      <c r="H5" s="269" t="s">
        <v>20</v>
      </c>
    </row>
    <row r="6" spans="1:8" ht="17.100000000000001" customHeight="1">
      <c r="A6" s="268"/>
      <c r="B6" s="264" t="s">
        <v>445</v>
      </c>
      <c r="C6" s="267"/>
      <c r="D6" s="266"/>
      <c r="E6" s="265"/>
      <c r="F6" s="264"/>
      <c r="G6" s="264" t="s">
        <v>444</v>
      </c>
      <c r="H6" s="263"/>
    </row>
    <row r="7" spans="1:8" ht="17.100000000000001" customHeight="1">
      <c r="A7" s="257"/>
      <c r="B7" s="256"/>
      <c r="C7" s="255"/>
      <c r="D7" s="254"/>
      <c r="E7" s="253"/>
      <c r="F7" s="261"/>
      <c r="G7" s="261"/>
      <c r="H7" s="252"/>
    </row>
    <row r="8" spans="1:8" ht="17.100000000000001" customHeight="1">
      <c r="A8" s="257"/>
      <c r="B8" s="256"/>
      <c r="C8" s="255"/>
      <c r="D8" s="254"/>
      <c r="E8" s="253"/>
      <c r="F8" s="252"/>
      <c r="G8" s="252"/>
      <c r="H8" s="252"/>
    </row>
    <row r="9" spans="1:8" ht="17.100000000000001" customHeight="1">
      <c r="A9" s="257"/>
      <c r="B9" s="256"/>
      <c r="C9" s="255"/>
      <c r="D9" s="254"/>
      <c r="E9" s="253"/>
      <c r="F9" s="262"/>
      <c r="G9" s="261"/>
      <c r="H9" s="252"/>
    </row>
    <row r="10" spans="1:8" ht="17.100000000000001" customHeight="1">
      <c r="A10" s="257"/>
      <c r="B10" s="256"/>
      <c r="C10" s="255"/>
      <c r="D10" s="254"/>
      <c r="E10" s="253"/>
      <c r="F10" s="252"/>
      <c r="G10" s="252"/>
      <c r="H10" s="252"/>
    </row>
    <row r="11" spans="1:8" ht="17.100000000000001" customHeight="1">
      <c r="A11" s="257"/>
      <c r="B11" s="256"/>
      <c r="C11" s="255"/>
      <c r="D11" s="254"/>
      <c r="E11" s="253"/>
      <c r="F11" s="261"/>
      <c r="G11" s="261"/>
      <c r="H11" s="252"/>
    </row>
    <row r="12" spans="1:8" ht="17.100000000000001" customHeight="1">
      <c r="A12" s="257"/>
      <c r="B12" s="256"/>
      <c r="C12" s="255"/>
      <c r="D12" s="254"/>
      <c r="E12" s="253"/>
      <c r="F12" s="252"/>
      <c r="G12" s="252"/>
      <c r="H12" s="252"/>
    </row>
    <row r="13" spans="1:8" ht="17.100000000000001" customHeight="1">
      <c r="A13" s="257"/>
      <c r="B13" s="256"/>
      <c r="C13" s="255"/>
      <c r="D13" s="254"/>
      <c r="E13" s="253"/>
      <c r="F13" s="262"/>
      <c r="G13" s="261"/>
      <c r="H13" s="252"/>
    </row>
    <row r="14" spans="1:8" ht="17.100000000000001" customHeight="1">
      <c r="A14" s="260"/>
      <c r="B14" s="256"/>
      <c r="C14" s="255"/>
      <c r="D14" s="254"/>
      <c r="E14" s="253"/>
      <c r="F14" s="252"/>
      <c r="G14" s="252"/>
      <c r="H14" s="252"/>
    </row>
    <row r="15" spans="1:8" ht="17.100000000000001" customHeight="1">
      <c r="A15" s="259"/>
      <c r="B15" s="256"/>
      <c r="C15" s="255"/>
      <c r="D15" s="254"/>
      <c r="E15" s="253"/>
      <c r="F15" s="252"/>
      <c r="G15" s="252"/>
      <c r="H15" s="252"/>
    </row>
    <row r="16" spans="1:8" ht="17.100000000000001" customHeight="1">
      <c r="A16" s="258"/>
      <c r="B16" s="256"/>
      <c r="C16" s="255"/>
      <c r="D16" s="254"/>
      <c r="E16" s="253"/>
      <c r="F16" s="252"/>
      <c r="G16" s="252"/>
      <c r="H16" s="252"/>
    </row>
    <row r="17" spans="1:8" ht="17.100000000000001" customHeight="1">
      <c r="A17" s="258"/>
      <c r="B17" s="256"/>
      <c r="C17" s="255"/>
      <c r="D17" s="254"/>
      <c r="E17" s="253"/>
      <c r="F17" s="252"/>
      <c r="G17" s="252"/>
      <c r="H17" s="252"/>
    </row>
    <row r="18" spans="1:8" ht="17.100000000000001" customHeight="1">
      <c r="A18" s="258"/>
      <c r="B18" s="256"/>
      <c r="C18" s="255"/>
      <c r="D18" s="254"/>
      <c r="E18" s="253"/>
      <c r="F18" s="252"/>
      <c r="G18" s="252"/>
      <c r="H18" s="252"/>
    </row>
    <row r="19" spans="1:8" ht="17.100000000000001" customHeight="1">
      <c r="A19" s="257"/>
      <c r="B19" s="256"/>
      <c r="C19" s="255"/>
      <c r="D19" s="254"/>
      <c r="E19" s="253"/>
      <c r="F19" s="252"/>
      <c r="G19" s="252"/>
      <c r="H19" s="252"/>
    </row>
    <row r="20" spans="1:8" ht="17.100000000000001" customHeight="1">
      <c r="A20" s="251"/>
      <c r="B20" s="250"/>
      <c r="C20" s="249"/>
      <c r="D20" s="248"/>
      <c r="E20" s="247"/>
      <c r="F20" s="246"/>
      <c r="G20" s="246"/>
      <c r="H20" s="246"/>
    </row>
  </sheetData>
  <phoneticPr fontId="2"/>
  <printOptions horizontalCentered="1"/>
  <pageMargins left="0.70866141732283472" right="0.70866141732283472" top="0.74803149606299213" bottom="0.74803149606299213" header="0.31496062992125984" footer="0.31496062992125984"/>
  <pageSetup paperSize="9" scale="94"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9253-18A3-485A-9DDA-9CA10B5ABA44}">
  <dimension ref="A1:E21"/>
  <sheetViews>
    <sheetView showGridLines="0" view="pageBreakPreview" zoomScaleNormal="100" zoomScaleSheetLayoutView="100" workbookViewId="0">
      <selection activeCell="N30" sqref="N30"/>
    </sheetView>
  </sheetViews>
  <sheetFormatPr defaultColWidth="9" defaultRowHeight="14.25"/>
  <cols>
    <col min="1" max="1" width="23.625" style="119" customWidth="1"/>
    <col min="2" max="4" width="11.625" style="119" customWidth="1"/>
    <col min="5" max="5" width="34.875" style="119" customWidth="1"/>
    <col min="6" max="6" width="51.125" style="119" customWidth="1"/>
    <col min="7" max="16384" width="9" style="119"/>
  </cols>
  <sheetData>
    <row r="1" spans="1:5">
      <c r="A1" s="119" t="s">
        <v>457</v>
      </c>
    </row>
    <row r="3" spans="1:5">
      <c r="A3" s="119" t="s">
        <v>456</v>
      </c>
      <c r="B3" s="117"/>
      <c r="C3" s="117"/>
      <c r="D3" s="117"/>
      <c r="E3" s="117"/>
    </row>
    <row r="5" spans="1:5" ht="21" customHeight="1">
      <c r="E5" s="290" t="s">
        <v>450</v>
      </c>
    </row>
    <row r="6" spans="1:5" ht="17.100000000000001" customHeight="1">
      <c r="A6" s="279" t="s">
        <v>449</v>
      </c>
      <c r="B6" s="289" t="s">
        <v>239</v>
      </c>
      <c r="C6" s="289" t="s">
        <v>238</v>
      </c>
      <c r="D6" s="289" t="s">
        <v>237</v>
      </c>
      <c r="E6" s="289" t="s">
        <v>455</v>
      </c>
    </row>
    <row r="7" spans="1:5" ht="17.100000000000001" customHeight="1">
      <c r="A7" s="288"/>
      <c r="B7" s="287" t="s">
        <v>64</v>
      </c>
      <c r="C7" s="287" t="s">
        <v>64</v>
      </c>
      <c r="D7" s="287" t="s">
        <v>64</v>
      </c>
      <c r="E7" s="287"/>
    </row>
    <row r="8" spans="1:5" ht="17.100000000000001" customHeight="1">
      <c r="A8" s="283"/>
      <c r="B8" s="282"/>
      <c r="C8" s="281"/>
      <c r="D8" s="281"/>
      <c r="E8" s="280"/>
    </row>
    <row r="9" spans="1:5" ht="17.100000000000001" customHeight="1">
      <c r="A9" s="283"/>
      <c r="B9" s="282"/>
      <c r="C9" s="281"/>
      <c r="D9" s="281"/>
      <c r="E9" s="280"/>
    </row>
    <row r="10" spans="1:5" ht="17.100000000000001" customHeight="1">
      <c r="A10" s="283"/>
      <c r="B10" s="282"/>
      <c r="C10" s="281"/>
      <c r="D10" s="281"/>
      <c r="E10" s="280"/>
    </row>
    <row r="11" spans="1:5" ht="17.100000000000001" customHeight="1">
      <c r="A11" s="283"/>
      <c r="B11" s="282"/>
      <c r="C11" s="281"/>
      <c r="D11" s="281"/>
      <c r="E11" s="280"/>
    </row>
    <row r="12" spans="1:5" ht="17.100000000000001" customHeight="1">
      <c r="A12" s="283"/>
      <c r="B12" s="282"/>
      <c r="C12" s="281"/>
      <c r="D12" s="281"/>
      <c r="E12" s="280"/>
    </row>
    <row r="13" spans="1:5" ht="17.100000000000001" customHeight="1">
      <c r="A13" s="286"/>
      <c r="B13" s="282"/>
      <c r="C13" s="281"/>
      <c r="D13" s="281"/>
      <c r="E13" s="280"/>
    </row>
    <row r="14" spans="1:5" ht="17.100000000000001" customHeight="1">
      <c r="A14" s="286"/>
      <c r="B14" s="282"/>
      <c r="C14" s="281"/>
      <c r="D14" s="281"/>
      <c r="E14" s="280"/>
    </row>
    <row r="15" spans="1:5" ht="17.100000000000001" customHeight="1">
      <c r="A15" s="286"/>
      <c r="B15" s="282"/>
      <c r="C15" s="281"/>
      <c r="D15" s="281"/>
      <c r="E15" s="280"/>
    </row>
    <row r="16" spans="1:5" ht="17.100000000000001" customHeight="1">
      <c r="A16" s="285"/>
      <c r="B16" s="282"/>
      <c r="C16" s="281"/>
      <c r="D16" s="281"/>
      <c r="E16" s="280"/>
    </row>
    <row r="17" spans="1:5" ht="17.100000000000001" customHeight="1">
      <c r="A17" s="284"/>
      <c r="B17" s="282"/>
      <c r="C17" s="281"/>
      <c r="D17" s="281"/>
      <c r="E17" s="280"/>
    </row>
    <row r="18" spans="1:5" ht="17.100000000000001" customHeight="1">
      <c r="A18" s="284"/>
      <c r="B18" s="282"/>
      <c r="C18" s="281"/>
      <c r="D18" s="281"/>
      <c r="E18" s="280"/>
    </row>
    <row r="19" spans="1:5" ht="17.100000000000001" customHeight="1">
      <c r="A19" s="284"/>
      <c r="B19" s="282"/>
      <c r="C19" s="281"/>
      <c r="D19" s="281"/>
      <c r="E19" s="280"/>
    </row>
    <row r="20" spans="1:5" ht="17.100000000000001" customHeight="1">
      <c r="A20" s="283"/>
      <c r="B20" s="282"/>
      <c r="C20" s="281"/>
      <c r="D20" s="281"/>
      <c r="E20" s="280"/>
    </row>
    <row r="21" spans="1:5" ht="17.100000000000001" customHeight="1">
      <c r="A21" s="279" t="s">
        <v>454</v>
      </c>
      <c r="B21" s="278">
        <f>SUM(B8:B20)</f>
        <v>0</v>
      </c>
      <c r="C21" s="278">
        <f>IF(B21&gt;0,5600000,0)</f>
        <v>0</v>
      </c>
      <c r="D21" s="278">
        <f>MIN(B21,C21)</f>
        <v>0</v>
      </c>
      <c r="E21" s="277"/>
    </row>
  </sheetData>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DB57-23A6-4255-BE48-8568DFF653A4}">
  <sheetPr>
    <pageSetUpPr fitToPage="1"/>
  </sheetPr>
  <dimension ref="A1:H10"/>
  <sheetViews>
    <sheetView view="pageBreakPreview" zoomScale="75" zoomScaleNormal="100" zoomScaleSheetLayoutView="75" workbookViewId="0">
      <pane xSplit="1" ySplit="6" topLeftCell="B7" activePane="bottomRight" state="frozen"/>
      <selection activeCell="N30" sqref="N30"/>
      <selection pane="topRight" activeCell="N30" sqref="N30"/>
      <selection pane="bottomLeft" activeCell="N30" sqref="N30"/>
      <selection pane="bottomRight" activeCell="N30" sqref="N30"/>
    </sheetView>
  </sheetViews>
  <sheetFormatPr defaultColWidth="9" defaultRowHeight="21" customHeight="1"/>
  <cols>
    <col min="1" max="2" width="16.375" style="298" customWidth="1"/>
    <col min="3" max="3" width="17.75" style="298" customWidth="1"/>
    <col min="4" max="4" width="21" style="298" customWidth="1"/>
    <col min="5" max="5" width="3.5" style="298" bestFit="1" customWidth="1"/>
    <col min="6" max="6" width="18.875" style="298" customWidth="1"/>
    <col min="7" max="7" width="10" style="298" bestFit="1" customWidth="1"/>
    <col min="8" max="8" width="19.25" style="298" customWidth="1"/>
    <col min="9" max="16384" width="9" style="298"/>
  </cols>
  <sheetData>
    <row r="1" spans="1:8" ht="21" customHeight="1">
      <c r="A1" s="298" t="s">
        <v>485</v>
      </c>
    </row>
    <row r="2" spans="1:8" ht="21" customHeight="1">
      <c r="A2" s="315" t="s">
        <v>484</v>
      </c>
      <c r="B2" s="315"/>
      <c r="C2" s="315"/>
      <c r="D2" s="315"/>
      <c r="E2" s="315"/>
      <c r="F2" s="315"/>
      <c r="G2" s="315"/>
      <c r="H2" s="315"/>
    </row>
    <row r="3" spans="1:8" ht="21" customHeight="1">
      <c r="G3" s="465" t="s">
        <v>483</v>
      </c>
      <c r="H3" s="465"/>
    </row>
    <row r="4" spans="1:8" ht="21" customHeight="1">
      <c r="A4" s="466" t="s">
        <v>482</v>
      </c>
      <c r="B4" s="468" t="s">
        <v>481</v>
      </c>
      <c r="C4" s="466" t="s">
        <v>480</v>
      </c>
      <c r="D4" s="470" t="s">
        <v>479</v>
      </c>
      <c r="E4" s="471"/>
      <c r="F4" s="471"/>
      <c r="G4" s="466" t="s">
        <v>478</v>
      </c>
      <c r="H4" s="466" t="s">
        <v>477</v>
      </c>
    </row>
    <row r="5" spans="1:8" ht="21" customHeight="1">
      <c r="A5" s="467"/>
      <c r="B5" s="469"/>
      <c r="C5" s="467"/>
      <c r="D5" s="472"/>
      <c r="E5" s="473"/>
      <c r="F5" s="473"/>
      <c r="G5" s="467"/>
      <c r="H5" s="467"/>
    </row>
    <row r="6" spans="1:8" ht="21" customHeight="1">
      <c r="A6" s="311"/>
      <c r="B6" s="314" t="s">
        <v>476</v>
      </c>
      <c r="C6" s="311"/>
      <c r="D6" s="313"/>
      <c r="E6" s="313"/>
      <c r="F6" s="313"/>
      <c r="G6" s="312" t="s">
        <v>476</v>
      </c>
      <c r="H6" s="311"/>
    </row>
    <row r="7" spans="1:8" ht="21" customHeight="1">
      <c r="A7" s="307"/>
      <c r="B7" s="307"/>
      <c r="C7" s="310" t="s">
        <v>475</v>
      </c>
      <c r="D7" s="309" t="s">
        <v>472</v>
      </c>
      <c r="E7" s="309" t="s">
        <v>471</v>
      </c>
      <c r="F7" s="309" t="s">
        <v>470</v>
      </c>
      <c r="G7" s="308"/>
      <c r="H7" s="303"/>
    </row>
    <row r="8" spans="1:8" ht="21" customHeight="1">
      <c r="A8" s="307"/>
      <c r="B8" s="307"/>
      <c r="C8" s="306" t="s">
        <v>474</v>
      </c>
      <c r="D8" s="305" t="s">
        <v>472</v>
      </c>
      <c r="E8" s="305" t="s">
        <v>471</v>
      </c>
      <c r="F8" s="305" t="s">
        <v>470</v>
      </c>
      <c r="G8" s="304"/>
      <c r="H8" s="303"/>
    </row>
    <row r="9" spans="1:8" ht="21" customHeight="1">
      <c r="A9" s="307"/>
      <c r="B9" s="307"/>
      <c r="C9" s="306" t="s">
        <v>473</v>
      </c>
      <c r="D9" s="305" t="s">
        <v>472</v>
      </c>
      <c r="E9" s="305" t="s">
        <v>471</v>
      </c>
      <c r="F9" s="305" t="s">
        <v>470</v>
      </c>
      <c r="G9" s="304"/>
      <c r="H9" s="303"/>
    </row>
    <row r="10" spans="1:8" ht="21" customHeight="1">
      <c r="A10" s="299"/>
      <c r="B10" s="299"/>
      <c r="C10" s="302"/>
      <c r="D10" s="301"/>
      <c r="E10" s="301"/>
      <c r="F10" s="301"/>
      <c r="G10" s="300"/>
      <c r="H10" s="299"/>
    </row>
  </sheetData>
  <mergeCells count="7">
    <mergeCell ref="G3:H3"/>
    <mergeCell ref="H4:H5"/>
    <mergeCell ref="A4:A5"/>
    <mergeCell ref="B4:B5"/>
    <mergeCell ref="C4:C5"/>
    <mergeCell ref="D4:F5"/>
    <mergeCell ref="G4:G5"/>
  </mergeCells>
  <phoneticPr fontId="2"/>
  <printOptions horizontalCentered="1"/>
  <pageMargins left="0.59055118110236227" right="0.59055118110236227" top="0.59055118110236227" bottom="0.59055118110236227" header="0.31496062992125984" footer="0.39370078740157483"/>
  <pageSetup paperSize="9" scale="75" orientation="portrait" horizontalDpi="300" verticalDpi="300" r:id="rId1"/>
  <headerFooter>
    <oddFooter>&amp;C&amp;"ＭＳ ゴシック,標準"&amp;10&amp;P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1082-9294-4D94-BB70-644E549C9FD8}">
  <sheetPr>
    <pageSetUpPr fitToPage="1"/>
  </sheetPr>
  <dimension ref="A1:E29"/>
  <sheetViews>
    <sheetView view="pageBreakPreview" zoomScaleNormal="100" zoomScaleSheetLayoutView="100" workbookViewId="0">
      <pane xSplit="1" ySplit="8" topLeftCell="B9" activePane="bottomRight" state="frozen"/>
      <selection activeCell="N30" sqref="N30"/>
      <selection pane="topRight" activeCell="N30" sqref="N30"/>
      <selection pane="bottomLeft" activeCell="N30" sqref="N30"/>
      <selection pane="bottomRight" activeCell="D7" sqref="D7"/>
    </sheetView>
  </sheetViews>
  <sheetFormatPr defaultColWidth="9" defaultRowHeight="21.75" customHeight="1"/>
  <cols>
    <col min="1" max="1" width="26.75" style="298" bestFit="1" customWidth="1"/>
    <col min="2" max="2" width="14.75" style="298" customWidth="1"/>
    <col min="3" max="3" width="23.375" style="298" customWidth="1"/>
    <col min="4" max="4" width="15.75" style="298" customWidth="1"/>
    <col min="5" max="5" width="15.5" style="298" customWidth="1"/>
    <col min="6" max="16384" width="9" style="298"/>
  </cols>
  <sheetData>
    <row r="1" spans="1:5" ht="21.75" customHeight="1">
      <c r="A1" s="298" t="s">
        <v>509</v>
      </c>
    </row>
    <row r="2" spans="1:5" ht="21.75" customHeight="1">
      <c r="A2" s="315" t="s">
        <v>508</v>
      </c>
      <c r="B2" s="315"/>
      <c r="C2" s="315"/>
      <c r="D2" s="315"/>
      <c r="E2" s="315"/>
    </row>
    <row r="5" spans="1:5" ht="21.75" customHeight="1">
      <c r="C5" s="329" t="s">
        <v>507</v>
      </c>
      <c r="D5" s="477"/>
      <c r="E5" s="477"/>
    </row>
    <row r="6" spans="1:5" ht="21.75" customHeight="1">
      <c r="A6" s="298" t="s">
        <v>506</v>
      </c>
    </row>
    <row r="7" spans="1:5" ht="21.75" customHeight="1">
      <c r="A7" s="323" t="s">
        <v>505</v>
      </c>
      <c r="B7" s="323" t="s">
        <v>504</v>
      </c>
      <c r="C7" s="323" t="s">
        <v>488</v>
      </c>
      <c r="D7" s="323" t="s">
        <v>503</v>
      </c>
      <c r="E7" s="323" t="s">
        <v>502</v>
      </c>
    </row>
    <row r="8" spans="1:5" ht="21.75" customHeight="1">
      <c r="A8" s="303"/>
      <c r="B8" s="328" t="s">
        <v>487</v>
      </c>
      <c r="C8" s="303"/>
      <c r="D8" s="328" t="s">
        <v>487</v>
      </c>
      <c r="E8" s="328" t="s">
        <v>487</v>
      </c>
    </row>
    <row r="9" spans="1:5" ht="21.75" customHeight="1">
      <c r="A9" s="326"/>
      <c r="B9" s="303"/>
      <c r="C9" s="303"/>
      <c r="D9" s="474">
        <v>1369000</v>
      </c>
      <c r="E9" s="475"/>
    </row>
    <row r="10" spans="1:5" ht="21.75" customHeight="1">
      <c r="A10" s="303" t="s">
        <v>501</v>
      </c>
      <c r="B10" s="307"/>
      <c r="C10" s="307"/>
      <c r="D10" s="474"/>
      <c r="E10" s="475"/>
    </row>
    <row r="11" spans="1:5" ht="21.75" customHeight="1">
      <c r="A11" s="303" t="s">
        <v>500</v>
      </c>
      <c r="B11" s="307"/>
      <c r="C11" s="307"/>
      <c r="D11" s="474"/>
      <c r="E11" s="475"/>
    </row>
    <row r="12" spans="1:5" ht="21.75" customHeight="1">
      <c r="A12" s="303" t="s">
        <v>499</v>
      </c>
      <c r="B12" s="307"/>
      <c r="C12" s="307"/>
      <c r="D12" s="474"/>
      <c r="E12" s="475"/>
    </row>
    <row r="13" spans="1:5" ht="21.75" customHeight="1">
      <c r="A13" s="303" t="s">
        <v>495</v>
      </c>
      <c r="B13" s="307"/>
      <c r="C13" s="307"/>
      <c r="D13" s="474"/>
      <c r="E13" s="475"/>
    </row>
    <row r="14" spans="1:5" ht="21.75" customHeight="1">
      <c r="A14" s="326" t="s">
        <v>498</v>
      </c>
      <c r="B14" s="307"/>
      <c r="C14" s="307"/>
      <c r="D14" s="474"/>
      <c r="E14" s="475"/>
    </row>
    <row r="15" spans="1:5" ht="21.75" customHeight="1">
      <c r="A15" s="326" t="s">
        <v>497</v>
      </c>
      <c r="B15" s="307"/>
      <c r="C15" s="307"/>
      <c r="D15" s="474"/>
      <c r="E15" s="475"/>
    </row>
    <row r="16" spans="1:5" ht="21.75" customHeight="1">
      <c r="A16" s="303" t="s">
        <v>496</v>
      </c>
      <c r="B16" s="307"/>
      <c r="C16" s="307"/>
      <c r="D16" s="474"/>
      <c r="E16" s="475"/>
    </row>
    <row r="17" spans="1:5" ht="21.75" customHeight="1">
      <c r="A17" s="303" t="s">
        <v>495</v>
      </c>
      <c r="B17" s="307"/>
      <c r="C17" s="307"/>
      <c r="D17" s="474"/>
      <c r="E17" s="475"/>
    </row>
    <row r="18" spans="1:5" ht="21.75" customHeight="1">
      <c r="A18" s="326" t="s">
        <v>494</v>
      </c>
      <c r="B18" s="307"/>
      <c r="C18" s="307"/>
      <c r="D18" s="474"/>
      <c r="E18" s="475"/>
    </row>
    <row r="19" spans="1:5" ht="21.75" customHeight="1">
      <c r="A19" s="327" t="s">
        <v>493</v>
      </c>
      <c r="B19" s="307"/>
      <c r="C19" s="307"/>
      <c r="D19" s="474"/>
      <c r="E19" s="475"/>
    </row>
    <row r="20" spans="1:5" ht="21.75" customHeight="1">
      <c r="A20" s="327"/>
      <c r="B20" s="307"/>
      <c r="C20" s="307"/>
      <c r="D20" s="474"/>
      <c r="E20" s="475"/>
    </row>
    <row r="21" spans="1:5" ht="21.75" customHeight="1">
      <c r="A21" s="326"/>
      <c r="B21" s="307"/>
      <c r="C21" s="307"/>
      <c r="D21" s="474"/>
      <c r="E21" s="475"/>
    </row>
    <row r="22" spans="1:5" ht="21.75" customHeight="1">
      <c r="A22" s="326"/>
      <c r="B22" s="307"/>
      <c r="C22" s="307"/>
      <c r="D22" s="474"/>
      <c r="E22" s="476"/>
    </row>
    <row r="23" spans="1:5" ht="21.75" customHeight="1">
      <c r="A23" s="323" t="s">
        <v>492</v>
      </c>
      <c r="B23" s="322">
        <f>SUBTOTAL(109,B10:B22)</f>
        <v>0</v>
      </c>
      <c r="C23" s="322"/>
      <c r="D23" s="325">
        <f>IF(B23&gt;0,SUM(D9),0)</f>
        <v>0</v>
      </c>
      <c r="E23" s="325">
        <f>MIN(B23,D23)</f>
        <v>0</v>
      </c>
    </row>
    <row r="24" spans="1:5" ht="21.75" customHeight="1">
      <c r="A24" s="313"/>
    </row>
    <row r="26" spans="1:5" ht="21.75" customHeight="1">
      <c r="A26" s="298" t="s">
        <v>491</v>
      </c>
    </row>
    <row r="27" spans="1:5" ht="21.75" customHeight="1">
      <c r="A27" s="324" t="s">
        <v>490</v>
      </c>
      <c r="B27" s="323" t="s">
        <v>489</v>
      </c>
      <c r="C27" s="323" t="s">
        <v>488</v>
      </c>
      <c r="D27" s="322"/>
      <c r="E27" s="322"/>
    </row>
    <row r="28" spans="1:5" ht="21.75" customHeight="1">
      <c r="A28" s="321"/>
      <c r="B28" s="320" t="s">
        <v>487</v>
      </c>
      <c r="C28" s="319"/>
      <c r="D28" s="318"/>
      <c r="E28" s="318"/>
    </row>
    <row r="29" spans="1:5" ht="21.75" customHeight="1">
      <c r="A29" s="317" t="s">
        <v>486</v>
      </c>
      <c r="B29" s="316"/>
      <c r="C29" s="316"/>
      <c r="D29" s="299"/>
      <c r="E29" s="299"/>
    </row>
  </sheetData>
  <mergeCells count="3">
    <mergeCell ref="D9:D22"/>
    <mergeCell ref="E9:E22"/>
    <mergeCell ref="D5:E5"/>
  </mergeCells>
  <phoneticPr fontId="2"/>
  <printOptions horizontalCentered="1"/>
  <pageMargins left="0.59055118110236227" right="0.59055118110236227" top="0.59055118110236227" bottom="0.59055118110236227" header="0.31496062992125984" footer="0.39370078740157483"/>
  <pageSetup paperSize="9" scale="96" orientation="portrait" horizontalDpi="300" verticalDpi="300" r:id="rId1"/>
  <headerFooter>
    <oddFooter>&amp;C&amp;"ＭＳ ゴシック,標準"&amp;10&amp;P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E54F0-8616-413C-8D76-B5D7BF2FF55D}">
  <dimension ref="A1:K18"/>
  <sheetViews>
    <sheetView view="pageBreakPreview" zoomScaleNormal="100" zoomScaleSheetLayoutView="100" workbookViewId="0">
      <selection activeCell="N30" sqref="N30"/>
    </sheetView>
  </sheetViews>
  <sheetFormatPr defaultColWidth="9.125" defaultRowHeight="13.5"/>
  <cols>
    <col min="1" max="1" width="9.125" style="330"/>
    <col min="2" max="2" width="14.625" style="330" customWidth="1"/>
    <col min="3" max="3" width="12.75" style="330" customWidth="1"/>
    <col min="4" max="4" width="5.875" style="330" bestFit="1" customWidth="1"/>
    <col min="5" max="5" width="3.375" style="330" bestFit="1" customWidth="1"/>
    <col min="6" max="6" width="12.625" style="330" customWidth="1"/>
    <col min="7" max="7" width="3.375" style="330" bestFit="1" customWidth="1"/>
    <col min="8" max="8" width="12.625" style="330" customWidth="1"/>
    <col min="9" max="9" width="3.375" style="330" bestFit="1" customWidth="1"/>
    <col min="10" max="10" width="12.625" style="330" customWidth="1"/>
    <col min="11" max="11" width="3.375" style="330" bestFit="1" customWidth="1"/>
    <col min="12" max="16384" width="9.125" style="330"/>
  </cols>
  <sheetData>
    <row r="1" spans="1:11">
      <c r="A1" s="330" t="s">
        <v>528</v>
      </c>
    </row>
    <row r="3" spans="1:11" ht="14.25">
      <c r="A3" s="487" t="s">
        <v>527</v>
      </c>
      <c r="B3" s="487"/>
      <c r="C3" s="487"/>
      <c r="D3" s="487"/>
      <c r="E3" s="487"/>
      <c r="F3" s="487"/>
      <c r="G3" s="487"/>
      <c r="H3" s="487"/>
      <c r="I3" s="487"/>
      <c r="J3" s="487"/>
      <c r="K3" s="487"/>
    </row>
    <row r="5" spans="1:11">
      <c r="J5" s="349" t="s">
        <v>526</v>
      </c>
    </row>
    <row r="7" spans="1:11" ht="33" customHeight="1">
      <c r="A7" s="488" t="s">
        <v>525</v>
      </c>
      <c r="B7" s="348" t="s">
        <v>524</v>
      </c>
      <c r="C7" s="494" t="s">
        <v>523</v>
      </c>
      <c r="D7" s="485"/>
      <c r="E7" s="486"/>
      <c r="F7" s="494" t="s">
        <v>522</v>
      </c>
      <c r="G7" s="495"/>
      <c r="H7" s="494" t="s">
        <v>521</v>
      </c>
      <c r="I7" s="486"/>
      <c r="J7" s="484" t="s">
        <v>520</v>
      </c>
      <c r="K7" s="486"/>
    </row>
    <row r="8" spans="1:11" ht="24" customHeight="1">
      <c r="A8" s="489"/>
      <c r="B8" s="491"/>
      <c r="C8" s="347" t="s">
        <v>519</v>
      </c>
      <c r="D8" s="346"/>
      <c r="E8" s="344" t="s">
        <v>512</v>
      </c>
      <c r="F8" s="345">
        <f>D8*26310</f>
        <v>0</v>
      </c>
      <c r="G8" s="344" t="s">
        <v>196</v>
      </c>
      <c r="H8" s="478"/>
      <c r="I8" s="479"/>
      <c r="J8" s="478"/>
      <c r="K8" s="479"/>
    </row>
    <row r="9" spans="1:11" ht="24" customHeight="1">
      <c r="A9" s="489"/>
      <c r="B9" s="492"/>
      <c r="C9" s="342" t="s">
        <v>518</v>
      </c>
      <c r="D9" s="341"/>
      <c r="E9" s="339" t="s">
        <v>512</v>
      </c>
      <c r="F9" s="340">
        <f>D9*26310</f>
        <v>0</v>
      </c>
      <c r="G9" s="339" t="s">
        <v>196</v>
      </c>
      <c r="H9" s="480"/>
      <c r="I9" s="481"/>
      <c r="J9" s="480"/>
      <c r="K9" s="481"/>
    </row>
    <row r="10" spans="1:11" ht="24" customHeight="1">
      <c r="A10" s="489"/>
      <c r="B10" s="492"/>
      <c r="C10" s="342" t="s">
        <v>517</v>
      </c>
      <c r="D10" s="341"/>
      <c r="E10" s="339" t="s">
        <v>512</v>
      </c>
      <c r="F10" s="340">
        <f>D10*13150</f>
        <v>0</v>
      </c>
      <c r="G10" s="339" t="s">
        <v>196</v>
      </c>
      <c r="H10" s="480"/>
      <c r="I10" s="481"/>
      <c r="J10" s="480"/>
      <c r="K10" s="481"/>
    </row>
    <row r="11" spans="1:11" ht="36" customHeight="1">
      <c r="A11" s="489"/>
      <c r="B11" s="492"/>
      <c r="C11" s="343" t="s">
        <v>516</v>
      </c>
      <c r="D11" s="341"/>
      <c r="E11" s="339" t="s">
        <v>512</v>
      </c>
      <c r="F11" s="340">
        <f>D11*26310</f>
        <v>0</v>
      </c>
      <c r="G11" s="339" t="s">
        <v>196</v>
      </c>
      <c r="H11" s="480"/>
      <c r="I11" s="481"/>
      <c r="J11" s="480"/>
      <c r="K11" s="481"/>
    </row>
    <row r="12" spans="1:11" ht="36" customHeight="1">
      <c r="A12" s="489"/>
      <c r="B12" s="492"/>
      <c r="C12" s="343" t="s">
        <v>515</v>
      </c>
      <c r="D12" s="341"/>
      <c r="E12" s="339" t="s">
        <v>512</v>
      </c>
      <c r="F12" s="340">
        <f>D12*19782</f>
        <v>0</v>
      </c>
      <c r="G12" s="339" t="s">
        <v>196</v>
      </c>
      <c r="H12" s="480"/>
      <c r="I12" s="481"/>
      <c r="J12" s="480"/>
      <c r="K12" s="481"/>
    </row>
    <row r="13" spans="1:11" ht="24" customHeight="1">
      <c r="A13" s="489"/>
      <c r="B13" s="492"/>
      <c r="C13" s="342" t="s">
        <v>514</v>
      </c>
      <c r="D13" s="341"/>
      <c r="E13" s="339" t="s">
        <v>512</v>
      </c>
      <c r="F13" s="340">
        <f>D13*14838</f>
        <v>0</v>
      </c>
      <c r="G13" s="339" t="s">
        <v>196</v>
      </c>
      <c r="H13" s="480"/>
      <c r="I13" s="481"/>
      <c r="J13" s="480"/>
      <c r="K13" s="481"/>
    </row>
    <row r="14" spans="1:11" ht="24" customHeight="1">
      <c r="A14" s="489"/>
      <c r="B14" s="493"/>
      <c r="C14" s="338" t="s">
        <v>513</v>
      </c>
      <c r="D14" s="337"/>
      <c r="E14" s="336" t="s">
        <v>512</v>
      </c>
      <c r="F14" s="335">
        <f>D14*13570</f>
        <v>0</v>
      </c>
      <c r="G14" s="334" t="s">
        <v>196</v>
      </c>
      <c r="H14" s="482"/>
      <c r="I14" s="483"/>
      <c r="J14" s="482"/>
      <c r="K14" s="483"/>
    </row>
    <row r="15" spans="1:11" ht="24" customHeight="1">
      <c r="A15" s="490"/>
      <c r="B15" s="484" t="s">
        <v>244</v>
      </c>
      <c r="C15" s="485"/>
      <c r="D15" s="485"/>
      <c r="E15" s="486"/>
      <c r="F15" s="332">
        <f>SUM(F8:F14)</f>
        <v>0</v>
      </c>
      <c r="G15" s="331" t="s">
        <v>196</v>
      </c>
      <c r="H15" s="333"/>
      <c r="I15" s="331" t="s">
        <v>196</v>
      </c>
      <c r="J15" s="332">
        <f>ROUNDDOWN(MIN(F15,H15)*2/3,-3)</f>
        <v>0</v>
      </c>
      <c r="K15" s="331" t="s">
        <v>196</v>
      </c>
    </row>
    <row r="17" spans="1:1">
      <c r="A17" s="330" t="s">
        <v>511</v>
      </c>
    </row>
    <row r="18" spans="1:1">
      <c r="A18" s="330" t="s">
        <v>510</v>
      </c>
    </row>
  </sheetData>
  <mergeCells count="10">
    <mergeCell ref="H8:I14"/>
    <mergeCell ref="J8:K14"/>
    <mergeCell ref="B15:E15"/>
    <mergeCell ref="J7:K7"/>
    <mergeCell ref="A3:K3"/>
    <mergeCell ref="A7:A15"/>
    <mergeCell ref="B8:B14"/>
    <mergeCell ref="C7:E7"/>
    <mergeCell ref="F7:G7"/>
    <mergeCell ref="H7:I7"/>
  </mergeCells>
  <phoneticPr fontId="2"/>
  <pageMargins left="0.51181102362204722" right="0.5118110236220472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B4660-C06B-4785-90C5-52DC21C1DC13}">
  <dimension ref="A1:K39"/>
  <sheetViews>
    <sheetView view="pageBreakPreview" zoomScaleNormal="100" zoomScaleSheetLayoutView="100" workbookViewId="0">
      <selection activeCell="N30" sqref="N30"/>
    </sheetView>
  </sheetViews>
  <sheetFormatPr defaultColWidth="9.125" defaultRowHeight="13.5"/>
  <cols>
    <col min="1" max="1" width="9.125" style="330"/>
    <col min="2" max="2" width="14.625" style="330" customWidth="1"/>
    <col min="3" max="3" width="11.25" style="330" customWidth="1"/>
    <col min="4" max="4" width="5.875" style="330" bestFit="1" customWidth="1"/>
    <col min="5" max="5" width="3.375" style="330" bestFit="1" customWidth="1"/>
    <col min="6" max="6" width="12.625" style="330" customWidth="1"/>
    <col min="7" max="7" width="3.375" style="330" bestFit="1" customWidth="1"/>
    <col min="8" max="8" width="11.625" style="330" customWidth="1"/>
    <col min="9" max="9" width="3.375" style="330" bestFit="1" customWidth="1"/>
    <col min="10" max="10" width="12.625" style="330" customWidth="1"/>
    <col min="11" max="11" width="3.375" style="330" bestFit="1" customWidth="1"/>
    <col min="12" max="16384" width="9.125" style="330"/>
  </cols>
  <sheetData>
    <row r="1" spans="1:11">
      <c r="A1" s="330" t="s">
        <v>571</v>
      </c>
    </row>
    <row r="3" spans="1:11" ht="14.25">
      <c r="A3" s="487" t="s">
        <v>570</v>
      </c>
      <c r="B3" s="487"/>
      <c r="C3" s="487"/>
      <c r="D3" s="487"/>
      <c r="E3" s="487"/>
      <c r="F3" s="487"/>
      <c r="G3" s="487"/>
      <c r="H3" s="487"/>
      <c r="I3" s="487"/>
      <c r="J3" s="487"/>
      <c r="K3" s="487"/>
    </row>
    <row r="5" spans="1:11">
      <c r="A5" s="330" t="s">
        <v>569</v>
      </c>
    </row>
    <row r="6" spans="1:11">
      <c r="A6" s="499" t="s">
        <v>568</v>
      </c>
      <c r="B6" s="499"/>
      <c r="C6" s="499"/>
      <c r="D6" s="499"/>
      <c r="E6" s="499"/>
      <c r="F6" s="499"/>
      <c r="G6" s="499"/>
      <c r="H6" s="499"/>
      <c r="I6" s="499"/>
      <c r="J6" s="499"/>
      <c r="K6" s="499"/>
    </row>
    <row r="7" spans="1:11">
      <c r="A7" s="499"/>
      <c r="B7" s="499"/>
      <c r="C7" s="499"/>
      <c r="D7" s="499"/>
      <c r="E7" s="499"/>
      <c r="F7" s="499"/>
      <c r="G7" s="499"/>
      <c r="H7" s="499"/>
      <c r="I7" s="499"/>
      <c r="J7" s="499"/>
      <c r="K7" s="499"/>
    </row>
    <row r="8" spans="1:11">
      <c r="A8" s="499"/>
      <c r="B8" s="499"/>
      <c r="C8" s="499"/>
      <c r="D8" s="499"/>
      <c r="E8" s="499"/>
      <c r="F8" s="499"/>
      <c r="G8" s="499"/>
      <c r="H8" s="499"/>
      <c r="I8" s="499"/>
      <c r="J8" s="499"/>
      <c r="K8" s="499"/>
    </row>
    <row r="10" spans="1:11">
      <c r="A10" s="330" t="s">
        <v>567</v>
      </c>
    </row>
    <row r="11" spans="1:11">
      <c r="A11" s="355" t="s">
        <v>566</v>
      </c>
    </row>
    <row r="12" spans="1:11">
      <c r="A12" s="355" t="s">
        <v>565</v>
      </c>
    </row>
    <row r="13" spans="1:11">
      <c r="A13" s="355" t="s">
        <v>564</v>
      </c>
    </row>
    <row r="14" spans="1:11">
      <c r="A14" s="355" t="s">
        <v>563</v>
      </c>
    </row>
    <row r="15" spans="1:11">
      <c r="A15" s="355" t="s">
        <v>562</v>
      </c>
    </row>
    <row r="17" spans="1:11" ht="18" customHeight="1">
      <c r="A17" s="348" t="s">
        <v>561</v>
      </c>
      <c r="B17" s="508" t="s">
        <v>560</v>
      </c>
      <c r="C17" s="508"/>
      <c r="D17" s="508"/>
      <c r="E17" s="508"/>
      <c r="F17" s="508"/>
      <c r="G17" s="508"/>
      <c r="H17" s="508"/>
      <c r="I17" s="508" t="s">
        <v>559</v>
      </c>
      <c r="J17" s="508"/>
      <c r="K17" s="508"/>
    </row>
    <row r="18" spans="1:11" ht="18" customHeight="1">
      <c r="A18" s="500" t="s">
        <v>558</v>
      </c>
      <c r="B18" s="361" t="s">
        <v>557</v>
      </c>
      <c r="H18" s="360"/>
      <c r="I18" s="502" t="s">
        <v>556</v>
      </c>
      <c r="J18" s="503"/>
      <c r="K18" s="504"/>
    </row>
    <row r="19" spans="1:11" ht="18" customHeight="1">
      <c r="A19" s="500"/>
      <c r="B19" s="361" t="s">
        <v>555</v>
      </c>
      <c r="H19" s="360"/>
      <c r="I19" s="502"/>
      <c r="J19" s="503"/>
      <c r="K19" s="504"/>
    </row>
    <row r="20" spans="1:11" ht="18" customHeight="1">
      <c r="A20" s="500"/>
      <c r="B20" s="361" t="s">
        <v>554</v>
      </c>
      <c r="H20" s="360"/>
      <c r="I20" s="502"/>
      <c r="J20" s="503"/>
      <c r="K20" s="504"/>
    </row>
    <row r="21" spans="1:11" ht="18" customHeight="1">
      <c r="A21" s="500"/>
      <c r="B21" s="361" t="s">
        <v>553</v>
      </c>
      <c r="H21" s="360"/>
      <c r="I21" s="502"/>
      <c r="J21" s="503"/>
      <c r="K21" s="504"/>
    </row>
    <row r="22" spans="1:11" ht="18" customHeight="1">
      <c r="A22" s="500"/>
      <c r="B22" s="361" t="s">
        <v>552</v>
      </c>
      <c r="H22" s="360"/>
      <c r="I22" s="502"/>
      <c r="J22" s="503"/>
      <c r="K22" s="504"/>
    </row>
    <row r="23" spans="1:11" ht="18" customHeight="1">
      <c r="A23" s="500"/>
      <c r="B23" s="361" t="s">
        <v>551</v>
      </c>
      <c r="H23" s="360"/>
      <c r="I23" s="502"/>
      <c r="J23" s="503"/>
      <c r="K23" s="504"/>
    </row>
    <row r="24" spans="1:11" ht="18" customHeight="1">
      <c r="A24" s="500"/>
      <c r="B24" s="361" t="s">
        <v>550</v>
      </c>
      <c r="H24" s="360"/>
      <c r="I24" s="502"/>
      <c r="J24" s="503"/>
      <c r="K24" s="504"/>
    </row>
    <row r="25" spans="1:11" ht="18" customHeight="1">
      <c r="A25" s="500"/>
      <c r="B25" s="361" t="s">
        <v>549</v>
      </c>
      <c r="H25" s="360"/>
      <c r="I25" s="502"/>
      <c r="J25" s="503"/>
      <c r="K25" s="504"/>
    </row>
    <row r="26" spans="1:11" ht="18" customHeight="1">
      <c r="A26" s="501"/>
      <c r="B26" s="359" t="s">
        <v>548</v>
      </c>
      <c r="C26" s="358"/>
      <c r="D26" s="358"/>
      <c r="E26" s="358"/>
      <c r="F26" s="358"/>
      <c r="G26" s="358"/>
      <c r="H26" s="357"/>
      <c r="I26" s="505"/>
      <c r="J26" s="506"/>
      <c r="K26" s="507"/>
    </row>
    <row r="27" spans="1:11" s="350" customFormat="1" ht="12">
      <c r="A27" s="356" t="s">
        <v>547</v>
      </c>
    </row>
    <row r="28" spans="1:11" s="350" customFormat="1" ht="12">
      <c r="A28" s="356" t="s">
        <v>546</v>
      </c>
    </row>
    <row r="29" spans="1:11" s="350" customFormat="1" ht="12">
      <c r="A29" s="356" t="s">
        <v>545</v>
      </c>
    </row>
    <row r="30" spans="1:11">
      <c r="A30" s="355" t="s">
        <v>544</v>
      </c>
      <c r="B30" s="330" t="s">
        <v>543</v>
      </c>
    </row>
    <row r="31" spans="1:11" ht="18" customHeight="1">
      <c r="A31" s="330" t="s">
        <v>542</v>
      </c>
    </row>
    <row r="32" spans="1:11" ht="18" customHeight="1">
      <c r="A32" s="330" t="s">
        <v>541</v>
      </c>
    </row>
    <row r="33" spans="1:11" s="354" customFormat="1" ht="27" customHeight="1">
      <c r="A33" s="348" t="s">
        <v>540</v>
      </c>
      <c r="B33" s="484" t="s">
        <v>539</v>
      </c>
      <c r="C33" s="485"/>
      <c r="D33" s="485"/>
      <c r="E33" s="486"/>
      <c r="F33" s="484" t="s">
        <v>538</v>
      </c>
      <c r="G33" s="485"/>
      <c r="H33" s="485"/>
      <c r="I33" s="485"/>
      <c r="J33" s="485"/>
      <c r="K33" s="486"/>
    </row>
    <row r="34" spans="1:11" s="350" customFormat="1" ht="52.5" customHeight="1">
      <c r="A34" s="353" t="s">
        <v>519</v>
      </c>
      <c r="B34" s="509" t="s">
        <v>537</v>
      </c>
      <c r="C34" s="510"/>
      <c r="D34" s="510"/>
      <c r="E34" s="511"/>
      <c r="F34" s="515" t="s">
        <v>536</v>
      </c>
      <c r="G34" s="516"/>
      <c r="H34" s="516"/>
      <c r="I34" s="516"/>
      <c r="J34" s="516"/>
      <c r="K34" s="517"/>
    </row>
    <row r="35" spans="1:11" s="350" customFormat="1" ht="52.5" customHeight="1">
      <c r="A35" s="352" t="s">
        <v>518</v>
      </c>
      <c r="B35" s="512"/>
      <c r="C35" s="513"/>
      <c r="D35" s="513"/>
      <c r="E35" s="514"/>
      <c r="F35" s="518" t="s">
        <v>535</v>
      </c>
      <c r="G35" s="519"/>
      <c r="H35" s="519"/>
      <c r="I35" s="519"/>
      <c r="J35" s="519"/>
      <c r="K35" s="520"/>
    </row>
    <row r="36" spans="1:11" s="350" customFormat="1" ht="52.5" customHeight="1">
      <c r="A36" s="352" t="s">
        <v>517</v>
      </c>
      <c r="B36" s="521" t="s">
        <v>534</v>
      </c>
      <c r="C36" s="522"/>
      <c r="D36" s="522"/>
      <c r="E36" s="523"/>
      <c r="F36" s="518"/>
      <c r="G36" s="519"/>
      <c r="H36" s="519"/>
      <c r="I36" s="519"/>
      <c r="J36" s="519"/>
      <c r="K36" s="520"/>
    </row>
    <row r="37" spans="1:11" s="350" customFormat="1" ht="27" customHeight="1">
      <c r="A37" s="351" t="s">
        <v>533</v>
      </c>
      <c r="B37" s="496" t="s">
        <v>532</v>
      </c>
      <c r="C37" s="497"/>
      <c r="D37" s="497"/>
      <c r="E37" s="498"/>
      <c r="F37" s="496" t="s">
        <v>531</v>
      </c>
      <c r="G37" s="497"/>
      <c r="H37" s="497"/>
      <c r="I37" s="497"/>
      <c r="J37" s="497"/>
      <c r="K37" s="498"/>
    </row>
    <row r="38" spans="1:11" ht="18" customHeight="1">
      <c r="A38" s="330" t="s">
        <v>530</v>
      </c>
    </row>
    <row r="39" spans="1:11">
      <c r="A39" s="330" t="s">
        <v>529</v>
      </c>
    </row>
  </sheetData>
  <mergeCells count="14">
    <mergeCell ref="A3:K3"/>
    <mergeCell ref="B37:E37"/>
    <mergeCell ref="F37:K37"/>
    <mergeCell ref="A6:K8"/>
    <mergeCell ref="A18:A26"/>
    <mergeCell ref="I18:K26"/>
    <mergeCell ref="B17:H17"/>
    <mergeCell ref="I17:K17"/>
    <mergeCell ref="B33:E33"/>
    <mergeCell ref="F33:K33"/>
    <mergeCell ref="B34:E35"/>
    <mergeCell ref="F34:K34"/>
    <mergeCell ref="F35:K36"/>
    <mergeCell ref="B36:E36"/>
  </mergeCells>
  <phoneticPr fontId="2"/>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0E4D-7ECF-4B9C-B89F-D6D354F3BCA5}">
  <sheetPr>
    <pageSetUpPr fitToPage="1"/>
  </sheetPr>
  <dimension ref="A1:C90"/>
  <sheetViews>
    <sheetView view="pageBreakPreview" zoomScaleNormal="100" zoomScaleSheetLayoutView="100" workbookViewId="0">
      <pane xSplit="1" ySplit="6" topLeftCell="B67" activePane="bottomRight" state="frozen"/>
      <selection activeCell="N30" sqref="N30"/>
      <selection pane="topRight" activeCell="N30" sqref="N30"/>
      <selection pane="bottomLeft" activeCell="N30" sqref="N30"/>
      <selection pane="bottomRight" activeCell="N30" sqref="N30"/>
    </sheetView>
  </sheetViews>
  <sheetFormatPr defaultRowHeight="14.25"/>
  <cols>
    <col min="1" max="1" width="34.125" style="1" customWidth="1"/>
    <col min="2" max="2" width="16.625" style="1" customWidth="1"/>
    <col min="3" max="3" width="36" style="1" customWidth="1"/>
    <col min="4" max="16384" width="9" style="1"/>
  </cols>
  <sheetData>
    <row r="1" spans="1:3">
      <c r="A1" s="1" t="s">
        <v>72</v>
      </c>
    </row>
    <row r="2" spans="1:3">
      <c r="A2" s="2" t="s">
        <v>76</v>
      </c>
      <c r="B2" s="2"/>
      <c r="C2" s="2"/>
    </row>
    <row r="4" spans="1:3">
      <c r="B4" s="4"/>
      <c r="C4" s="4" t="str">
        <f>IF('4-1'!E7="","",'4-1'!E7)</f>
        <v/>
      </c>
    </row>
    <row r="5" spans="1:3">
      <c r="A5" s="71" t="s">
        <v>102</v>
      </c>
    </row>
    <row r="6" spans="1:3">
      <c r="A6" s="23" t="s">
        <v>45</v>
      </c>
      <c r="B6" s="15" t="s">
        <v>94</v>
      </c>
      <c r="C6" s="16" t="s">
        <v>43</v>
      </c>
    </row>
    <row r="7" spans="1:3">
      <c r="A7" s="24"/>
      <c r="B7" s="18"/>
      <c r="C7" s="19"/>
    </row>
    <row r="8" spans="1:3">
      <c r="A8" s="17" t="s">
        <v>109</v>
      </c>
      <c r="B8" s="29">
        <f>SUM(B9:B12)</f>
        <v>0</v>
      </c>
      <c r="C8" s="78"/>
    </row>
    <row r="9" spans="1:3">
      <c r="A9" s="27" t="s">
        <v>110</v>
      </c>
      <c r="B9" s="25"/>
      <c r="C9" s="26"/>
    </row>
    <row r="10" spans="1:3">
      <c r="A10" s="27" t="s">
        <v>111</v>
      </c>
      <c r="B10" s="25"/>
      <c r="C10" s="26"/>
    </row>
    <row r="11" spans="1:3">
      <c r="A11" s="27" t="s">
        <v>112</v>
      </c>
      <c r="B11" s="25"/>
      <c r="C11" s="26"/>
    </row>
    <row r="12" spans="1:3">
      <c r="A12" s="27" t="s">
        <v>113</v>
      </c>
      <c r="B12" s="25"/>
      <c r="C12" s="26"/>
    </row>
    <row r="13" spans="1:3">
      <c r="A13" s="17"/>
      <c r="B13" s="25"/>
      <c r="C13" s="26"/>
    </row>
    <row r="14" spans="1:3">
      <c r="A14" s="17" t="s">
        <v>114</v>
      </c>
      <c r="B14" s="25"/>
      <c r="C14" s="26"/>
    </row>
    <row r="15" spans="1:3">
      <c r="A15" s="17" t="s">
        <v>115</v>
      </c>
      <c r="B15" s="25"/>
      <c r="C15" s="26"/>
    </row>
    <row r="16" spans="1:3">
      <c r="A16" s="17" t="s">
        <v>116</v>
      </c>
      <c r="B16" s="25"/>
      <c r="C16" s="26"/>
    </row>
    <row r="17" spans="1:3">
      <c r="A17" s="17"/>
      <c r="B17" s="25"/>
      <c r="C17" s="26"/>
    </row>
    <row r="18" spans="1:3">
      <c r="A18" s="17" t="s">
        <v>117</v>
      </c>
      <c r="B18" s="29">
        <f>SUM(B19:B22)</f>
        <v>0</v>
      </c>
      <c r="C18" s="78"/>
    </row>
    <row r="19" spans="1:3">
      <c r="A19" s="17" t="s">
        <v>118</v>
      </c>
      <c r="B19" s="25"/>
      <c r="C19" s="26"/>
    </row>
    <row r="20" spans="1:3">
      <c r="A20" s="17" t="s">
        <v>119</v>
      </c>
      <c r="B20" s="25"/>
      <c r="C20" s="26"/>
    </row>
    <row r="21" spans="1:3">
      <c r="A21" s="17" t="s">
        <v>120</v>
      </c>
      <c r="B21" s="25"/>
      <c r="C21" s="26"/>
    </row>
    <row r="22" spans="1:3">
      <c r="A22" s="17" t="s">
        <v>121</v>
      </c>
      <c r="B22" s="25"/>
      <c r="C22" s="26"/>
    </row>
    <row r="23" spans="1:3">
      <c r="A23" s="17"/>
      <c r="B23" s="25"/>
      <c r="C23" s="26"/>
    </row>
    <row r="24" spans="1:3">
      <c r="A24" s="17" t="s">
        <v>122</v>
      </c>
      <c r="B24" s="25"/>
      <c r="C24" s="26"/>
    </row>
    <row r="25" spans="1:3">
      <c r="A25" s="17" t="s">
        <v>123</v>
      </c>
      <c r="B25" s="25"/>
      <c r="C25" s="26"/>
    </row>
    <row r="26" spans="1:3">
      <c r="A26" s="17" t="s">
        <v>124</v>
      </c>
      <c r="B26" s="25"/>
      <c r="C26" s="26"/>
    </row>
    <row r="27" spans="1:3">
      <c r="A27" s="17" t="s">
        <v>125</v>
      </c>
      <c r="B27" s="25"/>
      <c r="C27" s="26"/>
    </row>
    <row r="28" spans="1:3">
      <c r="A28" s="17" t="s">
        <v>126</v>
      </c>
      <c r="B28" s="25"/>
      <c r="C28" s="26"/>
    </row>
    <row r="29" spans="1:3">
      <c r="A29" s="17" t="s">
        <v>127</v>
      </c>
      <c r="B29" s="25"/>
      <c r="C29" s="26"/>
    </row>
    <row r="30" spans="1:3">
      <c r="A30" s="17" t="s">
        <v>128</v>
      </c>
      <c r="B30" s="25"/>
      <c r="C30" s="26"/>
    </row>
    <row r="31" spans="1:3">
      <c r="A31" s="17" t="s">
        <v>129</v>
      </c>
      <c r="B31" s="25"/>
      <c r="C31" s="26"/>
    </row>
    <row r="32" spans="1:3">
      <c r="A32" s="17" t="s">
        <v>130</v>
      </c>
      <c r="B32" s="25"/>
      <c r="C32" s="26"/>
    </row>
    <row r="33" spans="1:3">
      <c r="A33" s="17" t="s">
        <v>131</v>
      </c>
      <c r="B33" s="25"/>
      <c r="C33" s="26"/>
    </row>
    <row r="34" spans="1:3">
      <c r="A34" s="17"/>
      <c r="B34" s="25"/>
      <c r="C34" s="26"/>
    </row>
    <row r="35" spans="1:3">
      <c r="A35" s="17" t="s">
        <v>132</v>
      </c>
      <c r="B35" s="29">
        <f>SUM(B36:B37)</f>
        <v>0</v>
      </c>
      <c r="C35" s="78"/>
    </row>
    <row r="36" spans="1:3">
      <c r="A36" s="17" t="s">
        <v>133</v>
      </c>
      <c r="B36" s="25"/>
      <c r="C36" s="26"/>
    </row>
    <row r="37" spans="1:3">
      <c r="A37" s="17" t="s">
        <v>134</v>
      </c>
      <c r="B37" s="25"/>
      <c r="C37" s="26"/>
    </row>
    <row r="38" spans="1:3">
      <c r="A38" s="17"/>
      <c r="B38" s="25"/>
      <c r="C38" s="26"/>
    </row>
    <row r="39" spans="1:3">
      <c r="A39" s="17" t="s">
        <v>135</v>
      </c>
      <c r="B39" s="25"/>
      <c r="C39" s="26"/>
    </row>
    <row r="40" spans="1:3">
      <c r="A40" s="17"/>
      <c r="B40" s="25"/>
      <c r="C40" s="26"/>
    </row>
    <row r="41" spans="1:3">
      <c r="A41" s="17" t="s">
        <v>136</v>
      </c>
      <c r="B41" s="25"/>
      <c r="C41" s="26"/>
    </row>
    <row r="42" spans="1:3">
      <c r="A42" s="17" t="s">
        <v>137</v>
      </c>
      <c r="B42" s="25"/>
      <c r="C42" s="26"/>
    </row>
    <row r="43" spans="1:3">
      <c r="A43" s="17"/>
      <c r="B43" s="25"/>
      <c r="C43" s="26"/>
    </row>
    <row r="44" spans="1:3">
      <c r="A44" s="23" t="s">
        <v>108</v>
      </c>
      <c r="B44" s="28">
        <f>SUM(B8,B14:B16,B18,B24:B33,B35,B39,B41:B42)</f>
        <v>0</v>
      </c>
      <c r="C44" s="22"/>
    </row>
    <row r="45" spans="1:3">
      <c r="A45" s="76" t="s">
        <v>107</v>
      </c>
      <c r="B45" s="75"/>
      <c r="C45" s="79" t="s">
        <v>139</v>
      </c>
    </row>
    <row r="47" spans="1:3" ht="14.25" customHeight="1">
      <c r="A47" s="1" t="s">
        <v>103</v>
      </c>
    </row>
    <row r="48" spans="1:3">
      <c r="A48" s="23" t="s">
        <v>45</v>
      </c>
      <c r="B48" s="15" t="s">
        <v>77</v>
      </c>
      <c r="C48" s="16" t="s">
        <v>43</v>
      </c>
    </row>
    <row r="49" spans="1:3">
      <c r="A49" s="17"/>
      <c r="B49" s="29"/>
      <c r="C49" s="30"/>
    </row>
    <row r="50" spans="1:3">
      <c r="A50" s="17" t="s">
        <v>46</v>
      </c>
      <c r="B50" s="29">
        <f>B51+B56</f>
        <v>0</v>
      </c>
      <c r="C50" s="26"/>
    </row>
    <row r="51" spans="1:3">
      <c r="A51" s="27" t="s">
        <v>47</v>
      </c>
      <c r="B51" s="25"/>
      <c r="C51" s="26"/>
    </row>
    <row r="52" spans="1:3">
      <c r="A52" s="31" t="s">
        <v>6</v>
      </c>
      <c r="B52" s="29"/>
      <c r="C52" s="26"/>
    </row>
    <row r="53" spans="1:3">
      <c r="A53" s="31" t="s">
        <v>49</v>
      </c>
      <c r="B53" s="25"/>
      <c r="C53" s="26"/>
    </row>
    <row r="54" spans="1:3">
      <c r="A54" s="31" t="s">
        <v>50</v>
      </c>
      <c r="B54" s="25"/>
      <c r="C54" s="26"/>
    </row>
    <row r="55" spans="1:3">
      <c r="A55" s="17"/>
      <c r="B55" s="29"/>
      <c r="C55" s="26"/>
    </row>
    <row r="56" spans="1:3">
      <c r="A56" s="27" t="s">
        <v>48</v>
      </c>
      <c r="B56" s="25"/>
      <c r="C56" s="26"/>
    </row>
    <row r="57" spans="1:3">
      <c r="A57" s="31" t="s">
        <v>6</v>
      </c>
      <c r="B57" s="29"/>
      <c r="C57" s="26"/>
    </row>
    <row r="58" spans="1:3">
      <c r="A58" s="31" t="s">
        <v>50</v>
      </c>
      <c r="B58" s="25"/>
      <c r="C58" s="26"/>
    </row>
    <row r="59" spans="1:3">
      <c r="A59" s="17"/>
      <c r="B59" s="29"/>
      <c r="C59" s="26"/>
    </row>
    <row r="60" spans="1:3">
      <c r="A60" s="17" t="s">
        <v>63</v>
      </c>
      <c r="B60" s="25"/>
      <c r="C60" s="26"/>
    </row>
    <row r="61" spans="1:3">
      <c r="A61" s="17"/>
      <c r="B61" s="29"/>
      <c r="C61" s="26"/>
    </row>
    <row r="62" spans="1:3">
      <c r="A62" s="23" t="s">
        <v>44</v>
      </c>
      <c r="B62" s="28">
        <f>SUM(B50,B60)</f>
        <v>0</v>
      </c>
      <c r="C62" s="22"/>
    </row>
    <row r="63" spans="1:3">
      <c r="A63" s="32" t="s">
        <v>51</v>
      </c>
      <c r="B63" s="33">
        <f>B62-B45</f>
        <v>0</v>
      </c>
      <c r="C63" s="34"/>
    </row>
    <row r="65" spans="1:3">
      <c r="A65" s="1" t="s">
        <v>26</v>
      </c>
    </row>
    <row r="66" spans="1:3">
      <c r="A66" s="1" t="s">
        <v>105</v>
      </c>
    </row>
    <row r="67" spans="1:3">
      <c r="A67" s="363" t="s">
        <v>100</v>
      </c>
      <c r="B67" s="363"/>
      <c r="C67" s="363"/>
    </row>
    <row r="68" spans="1:3">
      <c r="A68" s="369" t="s">
        <v>101</v>
      </c>
      <c r="B68" s="369"/>
      <c r="C68" s="369"/>
    </row>
    <row r="69" spans="1:3">
      <c r="A69" s="369"/>
      <c r="B69" s="369"/>
      <c r="C69" s="369"/>
    </row>
    <row r="70" spans="1:3">
      <c r="A70" s="369" t="s">
        <v>104</v>
      </c>
      <c r="B70" s="369"/>
      <c r="C70" s="369"/>
    </row>
    <row r="71" spans="1:3">
      <c r="A71" s="369"/>
      <c r="B71" s="369"/>
      <c r="C71" s="369"/>
    </row>
    <row r="72" spans="1:3">
      <c r="A72" s="369"/>
      <c r="B72" s="369"/>
      <c r="C72" s="369"/>
    </row>
    <row r="74" spans="1:3">
      <c r="A74" s="1" t="s">
        <v>62</v>
      </c>
    </row>
    <row r="75" spans="1:3">
      <c r="A75" s="23" t="s">
        <v>70</v>
      </c>
      <c r="B75" s="35"/>
      <c r="C75" s="22"/>
    </row>
    <row r="76" spans="1:3">
      <c r="A76" s="36" t="s">
        <v>138</v>
      </c>
      <c r="B76" s="77">
        <f>'4-1'!E11</f>
        <v>0</v>
      </c>
      <c r="C76" s="37"/>
    </row>
    <row r="77" spans="1:3">
      <c r="A77" s="38" t="s">
        <v>52</v>
      </c>
      <c r="B77" s="39"/>
      <c r="C77" s="37"/>
    </row>
    <row r="78" spans="1:3">
      <c r="A78" s="23" t="s">
        <v>58</v>
      </c>
      <c r="B78" s="40"/>
      <c r="C78" s="21" t="s">
        <v>60</v>
      </c>
    </row>
    <row r="79" spans="1:3">
      <c r="A79" s="36" t="s">
        <v>53</v>
      </c>
      <c r="B79" s="41"/>
      <c r="C79" s="42"/>
    </row>
    <row r="80" spans="1:3">
      <c r="A80" s="40" t="s">
        <v>54</v>
      </c>
      <c r="B80" s="43"/>
      <c r="C80" s="44"/>
    </row>
    <row r="81" spans="1:3">
      <c r="A81" s="40" t="s">
        <v>55</v>
      </c>
      <c r="B81" s="43"/>
      <c r="C81" s="44"/>
    </row>
    <row r="82" spans="1:3">
      <c r="A82" s="40" t="s">
        <v>56</v>
      </c>
      <c r="B82" s="43"/>
      <c r="C82" s="44"/>
    </row>
    <row r="83" spans="1:3">
      <c r="A83" s="40" t="s">
        <v>12</v>
      </c>
      <c r="B83" s="43"/>
      <c r="C83" s="44"/>
    </row>
    <row r="84" spans="1:3">
      <c r="A84" s="46" t="s">
        <v>57</v>
      </c>
      <c r="B84" s="43"/>
      <c r="C84" s="45">
        <f>'4-3'!I40</f>
        <v>0</v>
      </c>
    </row>
    <row r="86" spans="1:3">
      <c r="A86" s="1" t="s">
        <v>98</v>
      </c>
      <c r="C86" s="4" t="s">
        <v>96</v>
      </c>
    </row>
    <row r="87" spans="1:3">
      <c r="A87" s="21"/>
      <c r="B87" s="401" t="s">
        <v>97</v>
      </c>
      <c r="C87" s="401"/>
    </row>
    <row r="88" spans="1:3" ht="28.5" customHeight="1">
      <c r="A88" s="21" t="s">
        <v>163</v>
      </c>
      <c r="B88" s="402"/>
      <c r="C88" s="403"/>
    </row>
    <row r="89" spans="1:3" ht="33.75" customHeight="1" thickBot="1">
      <c r="A89" s="98" t="s">
        <v>164</v>
      </c>
      <c r="B89" s="404"/>
      <c r="C89" s="405"/>
    </row>
    <row r="90" spans="1:3" ht="33.75" customHeight="1" thickTop="1">
      <c r="A90" s="99" t="s">
        <v>99</v>
      </c>
      <c r="B90" s="399">
        <f>B88-B89</f>
        <v>0</v>
      </c>
      <c r="C90" s="400"/>
    </row>
  </sheetData>
  <mergeCells count="7">
    <mergeCell ref="B90:C90"/>
    <mergeCell ref="A67:C67"/>
    <mergeCell ref="A68:C69"/>
    <mergeCell ref="A70:C72"/>
    <mergeCell ref="B87:C87"/>
    <mergeCell ref="B88:C88"/>
    <mergeCell ref="B89:C89"/>
  </mergeCells>
  <phoneticPr fontId="2"/>
  <dataValidations count="2">
    <dataValidation type="whole" allowBlank="1" showInputMessage="1" showErrorMessage="1" sqref="B77" xr:uid="{7B00D6E1-36BF-434F-A7AF-A5D3962B2C4A}">
      <formula1>0</formula1>
      <formula2>12</formula2>
    </dataValidation>
    <dataValidation type="list" allowBlank="1" showInputMessage="1" showErrorMessage="1" sqref="B79:B84" xr:uid="{7B084FB7-D2B6-4441-96D6-2775CD7F30E6}">
      <formula1>"有,無"</formula1>
    </dataValidation>
  </dataValidations>
  <printOptions horizontalCentered="1"/>
  <pageMargins left="0.59055118110236227" right="0.59055118110236227" top="0.59055118110236227" bottom="0.59055118110236227" header="0.51181102362204722" footer="0.39370078740157483"/>
  <pageSetup paperSize="9" fitToHeight="0" orientation="portrait" cellComments="asDisplayed" r:id="rId1"/>
  <headerFooter alignWithMargins="0">
    <oddFooter>&amp;C&amp;"ＭＳ ゴシック,標準"&amp;10&amp;P</oddFooter>
  </headerFooter>
  <rowBreaks count="1" manualBreakCount="1">
    <brk id="46" max="2"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5C0BA-36A7-43AB-BA02-7F1DD0B390E1}">
  <dimension ref="B1:H12"/>
  <sheetViews>
    <sheetView workbookViewId="0">
      <selection activeCell="H20" sqref="H20"/>
    </sheetView>
  </sheetViews>
  <sheetFormatPr defaultColWidth="9" defaultRowHeight="13.5"/>
  <cols>
    <col min="1" max="1" width="9" style="291"/>
    <col min="2" max="2" width="23.875" style="291" customWidth="1"/>
    <col min="3" max="4" width="9" style="293"/>
    <col min="5" max="6" width="9" style="291"/>
    <col min="7" max="7" width="13.625" style="292" customWidth="1"/>
    <col min="8" max="8" width="13.625" style="291" customWidth="1"/>
    <col min="9" max="16384" width="9" style="291"/>
  </cols>
  <sheetData>
    <row r="1" spans="2:8" ht="44.25" customHeight="1">
      <c r="C1" s="293" t="s">
        <v>469</v>
      </c>
      <c r="D1" s="293" t="s">
        <v>468</v>
      </c>
      <c r="E1" s="294" t="e">
        <f>#REF!*60+#REF!</f>
        <v>#REF!</v>
      </c>
      <c r="F1" s="291" t="e">
        <f>#REF!*60+#REF!</f>
        <v>#REF!</v>
      </c>
      <c r="G1" s="297" t="s">
        <v>467</v>
      </c>
      <c r="H1" s="296" t="s">
        <v>466</v>
      </c>
    </row>
    <row r="2" spans="2:8">
      <c r="B2" s="291" t="s">
        <v>465</v>
      </c>
      <c r="D2" s="293">
        <v>3000</v>
      </c>
      <c r="E2" s="291" t="e">
        <f>IF($E$1=0,FALSE,AND($E$1&lt;D2))</f>
        <v>#REF!</v>
      </c>
      <c r="F2" s="294" t="e">
        <f>IF($F$1=0,FALSE,AND($F$1&lt;D2))</f>
        <v>#REF!</v>
      </c>
      <c r="G2" s="295">
        <v>273836</v>
      </c>
      <c r="H2" s="295">
        <v>272036</v>
      </c>
    </row>
    <row r="3" spans="2:8">
      <c r="B3" s="291" t="s">
        <v>464</v>
      </c>
      <c r="C3" s="293">
        <v>3000</v>
      </c>
      <c r="D3" s="293">
        <v>6000</v>
      </c>
      <c r="E3" s="294" t="e">
        <f t="shared" ref="E3:E8" si="0">AND(C3&lt;=$E$1,$E$1&lt;D3)</f>
        <v>#REF!</v>
      </c>
      <c r="F3" s="294" t="e">
        <f t="shared" ref="F3:F8" si="1">AND(C3&lt;=$F$1,$F$1&lt;D3)</f>
        <v>#REF!</v>
      </c>
      <c r="G3" s="295">
        <v>281336</v>
      </c>
      <c r="H3" s="295">
        <v>279536</v>
      </c>
    </row>
    <row r="4" spans="2:8">
      <c r="B4" s="291" t="s">
        <v>463</v>
      </c>
      <c r="C4" s="293">
        <v>6000</v>
      </c>
      <c r="D4" s="293">
        <v>9000</v>
      </c>
      <c r="E4" s="294" t="e">
        <f t="shared" si="0"/>
        <v>#REF!</v>
      </c>
      <c r="F4" s="294" t="e">
        <f t="shared" si="1"/>
        <v>#REF!</v>
      </c>
      <c r="G4" s="295">
        <v>288836</v>
      </c>
      <c r="H4" s="295">
        <f>+G4-1800</f>
        <v>287036</v>
      </c>
    </row>
    <row r="5" spans="2:8">
      <c r="B5" s="291" t="s">
        <v>462</v>
      </c>
      <c r="C5" s="293">
        <v>9000</v>
      </c>
      <c r="D5" s="293">
        <v>12000</v>
      </c>
      <c r="E5" s="294" t="e">
        <f t="shared" si="0"/>
        <v>#REF!</v>
      </c>
      <c r="F5" s="294" t="e">
        <f t="shared" si="1"/>
        <v>#REF!</v>
      </c>
      <c r="G5" s="295">
        <v>296336</v>
      </c>
      <c r="H5" s="295">
        <v>294536</v>
      </c>
    </row>
    <row r="6" spans="2:8">
      <c r="B6" s="291" t="s">
        <v>461</v>
      </c>
      <c r="C6" s="293">
        <v>12000</v>
      </c>
      <c r="D6" s="293">
        <v>15000</v>
      </c>
      <c r="E6" s="294" t="e">
        <f t="shared" si="0"/>
        <v>#REF!</v>
      </c>
      <c r="F6" s="294" t="e">
        <f t="shared" si="1"/>
        <v>#REF!</v>
      </c>
      <c r="G6" s="295">
        <v>303836</v>
      </c>
      <c r="H6" s="295">
        <v>302036</v>
      </c>
    </row>
    <row r="7" spans="2:8">
      <c r="B7" s="291" t="s">
        <v>460</v>
      </c>
      <c r="C7" s="293">
        <v>15000</v>
      </c>
      <c r="D7" s="293">
        <v>18000</v>
      </c>
      <c r="E7" s="294" t="e">
        <f t="shared" si="0"/>
        <v>#REF!</v>
      </c>
      <c r="F7" s="294" t="e">
        <f t="shared" si="1"/>
        <v>#REF!</v>
      </c>
      <c r="G7" s="295">
        <v>311336</v>
      </c>
      <c r="H7" s="295">
        <v>309536</v>
      </c>
    </row>
    <row r="8" spans="2:8">
      <c r="B8" s="291" t="s">
        <v>459</v>
      </c>
      <c r="C8" s="293">
        <v>18000</v>
      </c>
      <c r="D8" s="293">
        <v>21000</v>
      </c>
      <c r="E8" s="294" t="e">
        <f t="shared" si="0"/>
        <v>#REF!</v>
      </c>
      <c r="F8" s="294" t="e">
        <f t="shared" si="1"/>
        <v>#REF!</v>
      </c>
      <c r="G8" s="295">
        <v>318836</v>
      </c>
      <c r="H8" s="295">
        <v>317036</v>
      </c>
    </row>
    <row r="9" spans="2:8">
      <c r="B9" s="291" t="s">
        <v>458</v>
      </c>
      <c r="C9" s="293">
        <v>21000</v>
      </c>
      <c r="E9" s="294" t="e">
        <f>AND(C9&lt;=$E$1)</f>
        <v>#REF!</v>
      </c>
      <c r="F9" s="294" t="e">
        <f>AND(C9&lt;=$F$1)</f>
        <v>#REF!</v>
      </c>
      <c r="G9" s="295">
        <v>326336</v>
      </c>
      <c r="H9" s="295">
        <v>324536</v>
      </c>
    </row>
    <row r="10" spans="2:8">
      <c r="E10" s="294"/>
      <c r="F10" s="294"/>
    </row>
    <row r="11" spans="2:8">
      <c r="E11" s="294"/>
      <c r="F11" s="294"/>
    </row>
    <row r="12" spans="2:8">
      <c r="E12" s="294"/>
      <c r="F12" s="294"/>
    </row>
  </sheetData>
  <autoFilter ref="G1:G66" xr:uid="{26AA90F0-9E86-41B2-807D-2F36299A42B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B851-8A8B-43D0-AC61-5F1C926086B3}">
  <sheetPr>
    <pageSetUpPr fitToPage="1"/>
  </sheetPr>
  <dimension ref="A1:I52"/>
  <sheetViews>
    <sheetView view="pageBreakPreview" zoomScale="75" zoomScaleNormal="100" zoomScaleSheetLayoutView="75" workbookViewId="0">
      <pane xSplit="1" ySplit="6" topLeftCell="B7" activePane="bottomRight" state="frozen"/>
      <selection activeCell="N30" sqref="N30"/>
      <selection pane="topRight" activeCell="N30" sqref="N30"/>
      <selection pane="bottomLeft" activeCell="N30" sqref="N30"/>
      <selection pane="bottomRight" activeCell="N30" sqref="N30"/>
    </sheetView>
  </sheetViews>
  <sheetFormatPr defaultRowHeight="21" customHeight="1"/>
  <cols>
    <col min="1" max="1" width="13.875" style="1" bestFit="1" customWidth="1"/>
    <col min="2" max="2" width="13.625" style="47" customWidth="1"/>
    <col min="3" max="3" width="3.25" style="3" bestFit="1" customWidth="1"/>
    <col min="4" max="4" width="12.375" style="1" customWidth="1"/>
    <col min="5" max="5" width="10" style="1" bestFit="1" customWidth="1"/>
    <col min="6" max="6" width="15.125" style="1" customWidth="1"/>
    <col min="7" max="8" width="15" style="1" customWidth="1"/>
    <col min="9" max="9" width="15.125" style="1" customWidth="1"/>
    <col min="10" max="16384" width="9" style="1"/>
  </cols>
  <sheetData>
    <row r="1" spans="1:9" ht="20.25" customHeight="1">
      <c r="A1" s="1" t="s">
        <v>73</v>
      </c>
    </row>
    <row r="2" spans="1:9" ht="20.25" customHeight="1">
      <c r="A2" s="2" t="s">
        <v>79</v>
      </c>
      <c r="B2" s="2"/>
      <c r="C2" s="2"/>
      <c r="D2" s="2"/>
      <c r="E2" s="2"/>
      <c r="F2" s="2"/>
      <c r="G2" s="2"/>
      <c r="H2" s="2"/>
      <c r="I2" s="2"/>
    </row>
    <row r="3" spans="1:9" ht="20.25" customHeight="1"/>
    <row r="4" spans="1:9" ht="20.25" customHeight="1">
      <c r="B4" s="1"/>
      <c r="C4" s="1"/>
      <c r="H4" s="4"/>
      <c r="I4" s="11">
        <f>'4-1'!E7</f>
        <v>0</v>
      </c>
    </row>
    <row r="5" spans="1:9" ht="20.25" customHeight="1"/>
    <row r="6" spans="1:9" ht="28.5">
      <c r="A6" s="14" t="s">
        <v>81</v>
      </c>
      <c r="B6" s="48" t="s">
        <v>87</v>
      </c>
      <c r="C6" s="49"/>
      <c r="D6" s="50"/>
      <c r="E6" s="51" t="s">
        <v>69</v>
      </c>
      <c r="F6" s="52" t="s">
        <v>65</v>
      </c>
      <c r="G6" s="14" t="s">
        <v>66</v>
      </c>
      <c r="H6" s="14" t="s">
        <v>67</v>
      </c>
      <c r="I6" s="14" t="s">
        <v>68</v>
      </c>
    </row>
    <row r="7" spans="1:9" ht="20.25" customHeight="1">
      <c r="A7" s="53"/>
      <c r="B7" s="24"/>
      <c r="D7" s="30"/>
      <c r="E7" s="54"/>
      <c r="F7" s="55" t="s">
        <v>64</v>
      </c>
      <c r="G7" s="55" t="s">
        <v>64</v>
      </c>
      <c r="H7" s="55" t="s">
        <v>64</v>
      </c>
      <c r="I7" s="55" t="s">
        <v>64</v>
      </c>
    </row>
    <row r="8" spans="1:9" ht="20.25" customHeight="1">
      <c r="A8" s="56"/>
      <c r="B8" s="57"/>
      <c r="C8" s="58" t="s">
        <v>59</v>
      </c>
      <c r="D8" s="59"/>
      <c r="E8" s="60"/>
      <c r="F8" s="61"/>
      <c r="G8" s="62"/>
      <c r="H8" s="63">
        <f>F8-G8</f>
        <v>0</v>
      </c>
      <c r="I8" s="63">
        <f>IF(H8&lt;200000,0,H8-200000)</f>
        <v>0</v>
      </c>
    </row>
    <row r="9" spans="1:9" ht="20.25" customHeight="1">
      <c r="A9" s="56"/>
      <c r="B9" s="57"/>
      <c r="C9" s="58" t="s">
        <v>82</v>
      </c>
      <c r="D9" s="59"/>
      <c r="E9" s="60"/>
      <c r="F9" s="61"/>
      <c r="G9" s="62"/>
      <c r="H9" s="63">
        <f>F9-G9</f>
        <v>0</v>
      </c>
      <c r="I9" s="63">
        <f t="shared" ref="I9:I39" si="0">IF(H9&lt;200000,0,H9-200000)</f>
        <v>0</v>
      </c>
    </row>
    <row r="10" spans="1:9" ht="20.25" customHeight="1">
      <c r="A10" s="41"/>
      <c r="B10" s="57"/>
      <c r="C10" s="58" t="s">
        <v>59</v>
      </c>
      <c r="D10" s="59"/>
      <c r="E10" s="60"/>
      <c r="F10" s="61"/>
      <c r="G10" s="62"/>
      <c r="H10" s="63">
        <f>F10-G10</f>
        <v>0</v>
      </c>
      <c r="I10" s="63">
        <f t="shared" si="0"/>
        <v>0</v>
      </c>
    </row>
    <row r="11" spans="1:9" ht="20.25" customHeight="1">
      <c r="A11" s="43"/>
      <c r="B11" s="64"/>
      <c r="C11" s="20" t="s">
        <v>59</v>
      </c>
      <c r="D11" s="65"/>
      <c r="E11" s="66"/>
      <c r="F11" s="67"/>
      <c r="G11" s="68"/>
      <c r="H11" s="69">
        <f t="shared" ref="H11:H39" si="1">F11-G11</f>
        <v>0</v>
      </c>
      <c r="I11" s="69">
        <f t="shared" si="0"/>
        <v>0</v>
      </c>
    </row>
    <row r="12" spans="1:9" ht="20.25" customHeight="1">
      <c r="A12" s="41"/>
      <c r="B12" s="64"/>
      <c r="C12" s="20" t="s">
        <v>59</v>
      </c>
      <c r="D12" s="65"/>
      <c r="E12" s="66"/>
      <c r="F12" s="67"/>
      <c r="G12" s="68"/>
      <c r="H12" s="69">
        <f t="shared" si="1"/>
        <v>0</v>
      </c>
      <c r="I12" s="69">
        <f t="shared" si="0"/>
        <v>0</v>
      </c>
    </row>
    <row r="13" spans="1:9" ht="20.25" customHeight="1">
      <c r="A13" s="43"/>
      <c r="B13" s="64"/>
      <c r="C13" s="20" t="s">
        <v>59</v>
      </c>
      <c r="D13" s="65"/>
      <c r="E13" s="66"/>
      <c r="F13" s="67"/>
      <c r="G13" s="68"/>
      <c r="H13" s="69">
        <f t="shared" si="1"/>
        <v>0</v>
      </c>
      <c r="I13" s="69">
        <f t="shared" si="0"/>
        <v>0</v>
      </c>
    </row>
    <row r="14" spans="1:9" ht="20.25" customHeight="1">
      <c r="A14" s="41"/>
      <c r="B14" s="64"/>
      <c r="C14" s="20" t="s">
        <v>59</v>
      </c>
      <c r="D14" s="65"/>
      <c r="E14" s="66"/>
      <c r="F14" s="67"/>
      <c r="G14" s="68"/>
      <c r="H14" s="69">
        <f t="shared" si="1"/>
        <v>0</v>
      </c>
      <c r="I14" s="69">
        <f t="shared" si="0"/>
        <v>0</v>
      </c>
    </row>
    <row r="15" spans="1:9" ht="20.25" customHeight="1">
      <c r="A15" s="43"/>
      <c r="B15" s="64"/>
      <c r="C15" s="20" t="s">
        <v>59</v>
      </c>
      <c r="D15" s="65"/>
      <c r="E15" s="66"/>
      <c r="F15" s="67"/>
      <c r="G15" s="68"/>
      <c r="H15" s="69">
        <f t="shared" si="1"/>
        <v>0</v>
      </c>
      <c r="I15" s="69">
        <f t="shared" si="0"/>
        <v>0</v>
      </c>
    </row>
    <row r="16" spans="1:9" ht="20.25" customHeight="1">
      <c r="A16" s="41"/>
      <c r="B16" s="64"/>
      <c r="C16" s="20" t="s">
        <v>59</v>
      </c>
      <c r="D16" s="65"/>
      <c r="E16" s="66"/>
      <c r="F16" s="67"/>
      <c r="G16" s="68"/>
      <c r="H16" s="69">
        <f t="shared" si="1"/>
        <v>0</v>
      </c>
      <c r="I16" s="69">
        <f t="shared" si="0"/>
        <v>0</v>
      </c>
    </row>
    <row r="17" spans="1:9" ht="20.25" customHeight="1">
      <c r="A17" s="43"/>
      <c r="B17" s="64"/>
      <c r="C17" s="20" t="s">
        <v>59</v>
      </c>
      <c r="D17" s="65"/>
      <c r="E17" s="66"/>
      <c r="F17" s="67"/>
      <c r="G17" s="68"/>
      <c r="H17" s="69">
        <f t="shared" si="1"/>
        <v>0</v>
      </c>
      <c r="I17" s="69">
        <f t="shared" si="0"/>
        <v>0</v>
      </c>
    </row>
    <row r="18" spans="1:9" ht="20.25" customHeight="1">
      <c r="A18" s="41"/>
      <c r="B18" s="64"/>
      <c r="C18" s="20" t="s">
        <v>59</v>
      </c>
      <c r="D18" s="65"/>
      <c r="E18" s="66"/>
      <c r="F18" s="67"/>
      <c r="G18" s="68"/>
      <c r="H18" s="69">
        <f t="shared" si="1"/>
        <v>0</v>
      </c>
      <c r="I18" s="69">
        <f t="shared" si="0"/>
        <v>0</v>
      </c>
    </row>
    <row r="19" spans="1:9" ht="20.25" customHeight="1">
      <c r="A19" s="43"/>
      <c r="B19" s="64"/>
      <c r="C19" s="20" t="s">
        <v>59</v>
      </c>
      <c r="D19" s="65"/>
      <c r="E19" s="66"/>
      <c r="F19" s="67"/>
      <c r="G19" s="68"/>
      <c r="H19" s="69">
        <f t="shared" si="1"/>
        <v>0</v>
      </c>
      <c r="I19" s="69">
        <f t="shared" si="0"/>
        <v>0</v>
      </c>
    </row>
    <row r="20" spans="1:9" ht="20.25" customHeight="1">
      <c r="A20" s="41"/>
      <c r="B20" s="64"/>
      <c r="C20" s="20" t="s">
        <v>59</v>
      </c>
      <c r="D20" s="65"/>
      <c r="E20" s="66"/>
      <c r="F20" s="67"/>
      <c r="G20" s="68"/>
      <c r="H20" s="69">
        <f t="shared" si="1"/>
        <v>0</v>
      </c>
      <c r="I20" s="69">
        <f t="shared" si="0"/>
        <v>0</v>
      </c>
    </row>
    <row r="21" spans="1:9" ht="20.25" customHeight="1">
      <c r="A21" s="43"/>
      <c r="B21" s="64"/>
      <c r="C21" s="20" t="s">
        <v>59</v>
      </c>
      <c r="D21" s="65"/>
      <c r="E21" s="66"/>
      <c r="F21" s="67"/>
      <c r="G21" s="68"/>
      <c r="H21" s="69">
        <f t="shared" si="1"/>
        <v>0</v>
      </c>
      <c r="I21" s="69">
        <f t="shared" si="0"/>
        <v>0</v>
      </c>
    </row>
    <row r="22" spans="1:9" ht="20.25" customHeight="1">
      <c r="A22" s="41"/>
      <c r="B22" s="64"/>
      <c r="C22" s="20" t="s">
        <v>59</v>
      </c>
      <c r="D22" s="65"/>
      <c r="E22" s="66"/>
      <c r="F22" s="67"/>
      <c r="G22" s="68"/>
      <c r="H22" s="69">
        <f t="shared" si="1"/>
        <v>0</v>
      </c>
      <c r="I22" s="69">
        <f t="shared" si="0"/>
        <v>0</v>
      </c>
    </row>
    <row r="23" spans="1:9" ht="20.25" customHeight="1">
      <c r="A23" s="43"/>
      <c r="B23" s="64"/>
      <c r="C23" s="20" t="s">
        <v>59</v>
      </c>
      <c r="D23" s="65"/>
      <c r="E23" s="66"/>
      <c r="F23" s="67"/>
      <c r="G23" s="68"/>
      <c r="H23" s="69">
        <f t="shared" si="1"/>
        <v>0</v>
      </c>
      <c r="I23" s="69">
        <f t="shared" si="0"/>
        <v>0</v>
      </c>
    </row>
    <row r="24" spans="1:9" ht="20.25" customHeight="1">
      <c r="A24" s="41"/>
      <c r="B24" s="64"/>
      <c r="C24" s="20" t="s">
        <v>59</v>
      </c>
      <c r="D24" s="65"/>
      <c r="E24" s="66"/>
      <c r="F24" s="67"/>
      <c r="G24" s="68"/>
      <c r="H24" s="69">
        <f t="shared" si="1"/>
        <v>0</v>
      </c>
      <c r="I24" s="69">
        <f t="shared" si="0"/>
        <v>0</v>
      </c>
    </row>
    <row r="25" spans="1:9" ht="20.25" customHeight="1">
      <c r="A25" s="43"/>
      <c r="B25" s="64"/>
      <c r="C25" s="20" t="s">
        <v>59</v>
      </c>
      <c r="D25" s="65"/>
      <c r="E25" s="66"/>
      <c r="F25" s="67"/>
      <c r="G25" s="68"/>
      <c r="H25" s="69">
        <f t="shared" si="1"/>
        <v>0</v>
      </c>
      <c r="I25" s="69">
        <f t="shared" si="0"/>
        <v>0</v>
      </c>
    </row>
    <row r="26" spans="1:9" ht="20.25" customHeight="1">
      <c r="A26" s="41"/>
      <c r="B26" s="64"/>
      <c r="C26" s="20" t="s">
        <v>59</v>
      </c>
      <c r="D26" s="65"/>
      <c r="E26" s="66"/>
      <c r="F26" s="67"/>
      <c r="G26" s="68"/>
      <c r="H26" s="69">
        <f t="shared" si="1"/>
        <v>0</v>
      </c>
      <c r="I26" s="69">
        <f t="shared" si="0"/>
        <v>0</v>
      </c>
    </row>
    <row r="27" spans="1:9" ht="20.25" customHeight="1">
      <c r="A27" s="43"/>
      <c r="B27" s="64"/>
      <c r="C27" s="20" t="s">
        <v>59</v>
      </c>
      <c r="D27" s="65"/>
      <c r="E27" s="66"/>
      <c r="F27" s="67"/>
      <c r="G27" s="68"/>
      <c r="H27" s="69">
        <f t="shared" si="1"/>
        <v>0</v>
      </c>
      <c r="I27" s="69">
        <f t="shared" si="0"/>
        <v>0</v>
      </c>
    </row>
    <row r="28" spans="1:9" ht="20.25" customHeight="1">
      <c r="A28" s="41"/>
      <c r="B28" s="64"/>
      <c r="C28" s="20" t="s">
        <v>59</v>
      </c>
      <c r="D28" s="65"/>
      <c r="E28" s="66"/>
      <c r="F28" s="67"/>
      <c r="G28" s="68"/>
      <c r="H28" s="69">
        <f t="shared" si="1"/>
        <v>0</v>
      </c>
      <c r="I28" s="69">
        <f t="shared" si="0"/>
        <v>0</v>
      </c>
    </row>
    <row r="29" spans="1:9" ht="20.25" customHeight="1">
      <c r="A29" s="43"/>
      <c r="B29" s="64"/>
      <c r="C29" s="20" t="s">
        <v>59</v>
      </c>
      <c r="D29" s="65"/>
      <c r="E29" s="66"/>
      <c r="F29" s="67"/>
      <c r="G29" s="68"/>
      <c r="H29" s="69">
        <f t="shared" si="1"/>
        <v>0</v>
      </c>
      <c r="I29" s="69">
        <f t="shared" si="0"/>
        <v>0</v>
      </c>
    </row>
    <row r="30" spans="1:9" ht="20.25" customHeight="1">
      <c r="A30" s="41"/>
      <c r="B30" s="64"/>
      <c r="C30" s="20" t="s">
        <v>59</v>
      </c>
      <c r="D30" s="65"/>
      <c r="E30" s="66"/>
      <c r="F30" s="67"/>
      <c r="G30" s="68"/>
      <c r="H30" s="69">
        <f t="shared" si="1"/>
        <v>0</v>
      </c>
      <c r="I30" s="69">
        <f t="shared" si="0"/>
        <v>0</v>
      </c>
    </row>
    <row r="31" spans="1:9" ht="20.25" customHeight="1">
      <c r="A31" s="43"/>
      <c r="B31" s="64"/>
      <c r="C31" s="20" t="s">
        <v>59</v>
      </c>
      <c r="D31" s="65"/>
      <c r="E31" s="66"/>
      <c r="F31" s="67"/>
      <c r="G31" s="68"/>
      <c r="H31" s="69">
        <f t="shared" si="1"/>
        <v>0</v>
      </c>
      <c r="I31" s="69">
        <f t="shared" si="0"/>
        <v>0</v>
      </c>
    </row>
    <row r="32" spans="1:9" ht="20.25" customHeight="1">
      <c r="A32" s="41"/>
      <c r="B32" s="64"/>
      <c r="C32" s="20" t="s">
        <v>59</v>
      </c>
      <c r="D32" s="65"/>
      <c r="E32" s="66"/>
      <c r="F32" s="67"/>
      <c r="G32" s="68"/>
      <c r="H32" s="69">
        <f t="shared" si="1"/>
        <v>0</v>
      </c>
      <c r="I32" s="69">
        <f t="shared" si="0"/>
        <v>0</v>
      </c>
    </row>
    <row r="33" spans="1:9" ht="20.25" customHeight="1">
      <c r="A33" s="43"/>
      <c r="B33" s="64"/>
      <c r="C33" s="20" t="s">
        <v>59</v>
      </c>
      <c r="D33" s="65"/>
      <c r="E33" s="66"/>
      <c r="F33" s="67"/>
      <c r="G33" s="68"/>
      <c r="H33" s="69">
        <f t="shared" si="1"/>
        <v>0</v>
      </c>
      <c r="I33" s="69">
        <f t="shared" si="0"/>
        <v>0</v>
      </c>
    </row>
    <row r="34" spans="1:9" ht="20.25" customHeight="1">
      <c r="A34" s="41"/>
      <c r="B34" s="64"/>
      <c r="C34" s="20" t="s">
        <v>59</v>
      </c>
      <c r="D34" s="65"/>
      <c r="E34" s="66"/>
      <c r="F34" s="67"/>
      <c r="G34" s="68"/>
      <c r="H34" s="69">
        <f t="shared" si="1"/>
        <v>0</v>
      </c>
      <c r="I34" s="69">
        <f t="shared" si="0"/>
        <v>0</v>
      </c>
    </row>
    <row r="35" spans="1:9" ht="20.25" customHeight="1">
      <c r="A35" s="43"/>
      <c r="B35" s="64"/>
      <c r="C35" s="20" t="s">
        <v>59</v>
      </c>
      <c r="D35" s="65"/>
      <c r="E35" s="66"/>
      <c r="F35" s="67"/>
      <c r="G35" s="68"/>
      <c r="H35" s="69">
        <f t="shared" si="1"/>
        <v>0</v>
      </c>
      <c r="I35" s="69">
        <f t="shared" si="0"/>
        <v>0</v>
      </c>
    </row>
    <row r="36" spans="1:9" ht="20.25" customHeight="1">
      <c r="A36" s="41"/>
      <c r="B36" s="64"/>
      <c r="C36" s="20" t="s">
        <v>59</v>
      </c>
      <c r="D36" s="65"/>
      <c r="E36" s="66"/>
      <c r="F36" s="67"/>
      <c r="G36" s="68"/>
      <c r="H36" s="69">
        <f t="shared" si="1"/>
        <v>0</v>
      </c>
      <c r="I36" s="69">
        <f t="shared" si="0"/>
        <v>0</v>
      </c>
    </row>
    <row r="37" spans="1:9" ht="20.25" customHeight="1">
      <c r="A37" s="43"/>
      <c r="B37" s="64"/>
      <c r="C37" s="20" t="s">
        <v>59</v>
      </c>
      <c r="D37" s="65"/>
      <c r="E37" s="66"/>
      <c r="F37" s="67"/>
      <c r="G37" s="68"/>
      <c r="H37" s="69">
        <f t="shared" si="1"/>
        <v>0</v>
      </c>
      <c r="I37" s="69">
        <f t="shared" si="0"/>
        <v>0</v>
      </c>
    </row>
    <row r="38" spans="1:9" ht="20.25" customHeight="1">
      <c r="A38" s="41"/>
      <c r="B38" s="64"/>
      <c r="C38" s="20" t="s">
        <v>59</v>
      </c>
      <c r="D38" s="65"/>
      <c r="E38" s="66"/>
      <c r="F38" s="67"/>
      <c r="G38" s="68"/>
      <c r="H38" s="69">
        <f t="shared" si="1"/>
        <v>0</v>
      </c>
      <c r="I38" s="69">
        <f t="shared" si="0"/>
        <v>0</v>
      </c>
    </row>
    <row r="39" spans="1:9" ht="20.25" customHeight="1">
      <c r="A39" s="43"/>
      <c r="B39" s="64"/>
      <c r="C39" s="20" t="s">
        <v>59</v>
      </c>
      <c r="D39" s="65"/>
      <c r="E39" s="66"/>
      <c r="F39" s="67"/>
      <c r="G39" s="68"/>
      <c r="H39" s="69">
        <f t="shared" si="1"/>
        <v>0</v>
      </c>
      <c r="I39" s="69">
        <f t="shared" si="0"/>
        <v>0</v>
      </c>
    </row>
    <row r="40" spans="1:9" ht="20.25" customHeight="1">
      <c r="A40" s="15" t="s">
        <v>80</v>
      </c>
      <c r="B40" s="46"/>
      <c r="C40" s="35"/>
      <c r="D40" s="22"/>
      <c r="E40" s="21"/>
      <c r="F40" s="70"/>
      <c r="G40" s="69"/>
      <c r="H40" s="69"/>
      <c r="I40" s="69">
        <f>SUM(I10:I39)</f>
        <v>0</v>
      </c>
    </row>
    <row r="41" spans="1:9" ht="20.25" customHeight="1">
      <c r="A41" s="1" t="s">
        <v>26</v>
      </c>
      <c r="B41" s="1"/>
    </row>
    <row r="42" spans="1:9" ht="20.25" customHeight="1">
      <c r="A42" s="369" t="s">
        <v>89</v>
      </c>
      <c r="B42" s="369"/>
      <c r="C42" s="369"/>
      <c r="D42" s="369"/>
      <c r="E42" s="369"/>
      <c r="F42" s="369"/>
      <c r="G42" s="369"/>
      <c r="H42" s="369"/>
      <c r="I42" s="369"/>
    </row>
    <row r="43" spans="1:9" ht="20.25" customHeight="1">
      <c r="A43" s="369"/>
      <c r="B43" s="369"/>
      <c r="C43" s="369"/>
      <c r="D43" s="369"/>
      <c r="E43" s="369"/>
      <c r="F43" s="369"/>
      <c r="G43" s="369"/>
      <c r="H43" s="369"/>
      <c r="I43" s="369"/>
    </row>
    <row r="44" spans="1:9" ht="20.25" customHeight="1">
      <c r="A44" s="1" t="s">
        <v>90</v>
      </c>
      <c r="B44" s="1"/>
    </row>
    <row r="45" spans="1:9" ht="20.25" customHeight="1">
      <c r="A45" s="1" t="s">
        <v>91</v>
      </c>
      <c r="B45" s="1"/>
    </row>
    <row r="46" spans="1:9" ht="20.25" customHeight="1">
      <c r="A46" s="1" t="s">
        <v>92</v>
      </c>
      <c r="B46" s="1"/>
    </row>
    <row r="47" spans="1:9" ht="20.25" customHeight="1">
      <c r="A47" s="1" t="s">
        <v>95</v>
      </c>
      <c r="B47" s="1"/>
    </row>
    <row r="48" spans="1:9" ht="20.25" customHeight="1">
      <c r="A48" s="406" t="s">
        <v>88</v>
      </c>
      <c r="B48" s="406"/>
      <c r="C48" s="406"/>
      <c r="D48" s="406"/>
      <c r="E48" s="406"/>
      <c r="F48" s="406"/>
      <c r="G48" s="406"/>
      <c r="H48" s="406"/>
      <c r="I48" s="406"/>
    </row>
    <row r="49" spans="1:9" ht="20.25" customHeight="1">
      <c r="A49" s="406"/>
      <c r="B49" s="406"/>
      <c r="C49" s="406"/>
      <c r="D49" s="406"/>
      <c r="E49" s="406"/>
      <c r="F49" s="406"/>
      <c r="G49" s="406"/>
      <c r="H49" s="406"/>
      <c r="I49" s="406"/>
    </row>
    <row r="50" spans="1:9" ht="20.25" customHeight="1">
      <c r="A50" s="406"/>
      <c r="B50" s="406"/>
      <c r="C50" s="406"/>
      <c r="D50" s="406"/>
      <c r="E50" s="406"/>
      <c r="F50" s="406"/>
      <c r="G50" s="406"/>
      <c r="H50" s="406"/>
      <c r="I50" s="406"/>
    </row>
    <row r="51" spans="1:9" ht="20.25" customHeight="1">
      <c r="B51" s="1"/>
    </row>
    <row r="52" spans="1:9" ht="20.25" customHeight="1"/>
  </sheetData>
  <mergeCells count="2">
    <mergeCell ref="A42:I43"/>
    <mergeCell ref="A48:I50"/>
  </mergeCells>
  <phoneticPr fontId="2"/>
  <printOptions horizontalCentered="1"/>
  <pageMargins left="0.59055118110236227" right="0.59055118110236227" top="0.59055118110236227" bottom="0.59055118110236227" header="0.51181102362204722" footer="0.39370078740157483"/>
  <pageSetup paperSize="9" scale="81" fitToHeight="0" orientation="portrait" cellComments="asDisplayed" r:id="rId1"/>
  <headerFooter alignWithMargins="0">
    <oddFooter>&amp;C&amp;"ＭＳ ゴシック,標準"&amp;10&amp;P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11C77-E26C-4640-83E4-0F048B0C65DB}">
  <sheetPr>
    <pageSetUpPr fitToPage="1"/>
  </sheetPr>
  <dimension ref="A1:I51"/>
  <sheetViews>
    <sheetView view="pageBreakPreview" zoomScale="75" zoomScaleNormal="100" zoomScaleSheetLayoutView="75" workbookViewId="0">
      <pane xSplit="1" ySplit="6" topLeftCell="B13" activePane="bottomRight" state="frozen"/>
      <selection activeCell="N30" sqref="N30"/>
      <selection pane="topRight" activeCell="N30" sqref="N30"/>
      <selection pane="bottomLeft" activeCell="N30" sqref="N30"/>
      <selection pane="bottomRight" activeCell="N30" sqref="N30"/>
    </sheetView>
  </sheetViews>
  <sheetFormatPr defaultRowHeight="20.25" customHeight="1"/>
  <cols>
    <col min="1" max="1" width="13.875" style="1" bestFit="1" customWidth="1"/>
    <col min="2" max="2" width="13.625" style="47" customWidth="1"/>
    <col min="3" max="3" width="3.25" style="3" bestFit="1" customWidth="1"/>
    <col min="4" max="4" width="12.375" style="1" customWidth="1"/>
    <col min="5" max="5" width="10" style="1" bestFit="1" customWidth="1"/>
    <col min="6" max="6" width="15.125" style="1" customWidth="1"/>
    <col min="7" max="8" width="15" style="1" customWidth="1"/>
    <col min="9" max="9" width="15.125" style="1" customWidth="1"/>
    <col min="10" max="16384" width="9" style="1"/>
  </cols>
  <sheetData>
    <row r="1" spans="1:9" ht="20.25" customHeight="1">
      <c r="A1" s="1" t="s">
        <v>73</v>
      </c>
    </row>
    <row r="2" spans="1:9" ht="20.25" customHeight="1">
      <c r="A2" s="2" t="s">
        <v>79</v>
      </c>
      <c r="B2" s="2"/>
      <c r="C2" s="2"/>
      <c r="D2" s="2"/>
      <c r="E2" s="2"/>
      <c r="F2" s="2"/>
      <c r="G2" s="2"/>
      <c r="H2" s="2"/>
      <c r="I2" s="2"/>
    </row>
    <row r="4" spans="1:9" ht="20.25" customHeight="1">
      <c r="B4" s="1"/>
      <c r="C4" s="1"/>
      <c r="H4" s="4"/>
      <c r="I4" s="11" t="s">
        <v>83</v>
      </c>
    </row>
    <row r="6" spans="1:9" ht="28.5">
      <c r="A6" s="14" t="s">
        <v>81</v>
      </c>
      <c r="B6" s="48" t="s">
        <v>87</v>
      </c>
      <c r="C6" s="49"/>
      <c r="D6" s="50"/>
      <c r="E6" s="51" t="s">
        <v>69</v>
      </c>
      <c r="F6" s="52" t="s">
        <v>65</v>
      </c>
      <c r="G6" s="14" t="s">
        <v>66</v>
      </c>
      <c r="H6" s="14" t="s">
        <v>67</v>
      </c>
      <c r="I6" s="14" t="s">
        <v>68</v>
      </c>
    </row>
    <row r="7" spans="1:9" ht="20.25" customHeight="1">
      <c r="A7" s="53"/>
      <c r="B7" s="24"/>
      <c r="D7" s="30"/>
      <c r="E7" s="54"/>
      <c r="F7" s="55" t="s">
        <v>64</v>
      </c>
      <c r="G7" s="55" t="s">
        <v>64</v>
      </c>
      <c r="H7" s="55" t="s">
        <v>64</v>
      </c>
      <c r="I7" s="55" t="s">
        <v>64</v>
      </c>
    </row>
    <row r="8" spans="1:9" ht="20.25" customHeight="1">
      <c r="A8" s="56" t="s">
        <v>84</v>
      </c>
      <c r="B8" s="57">
        <v>42826</v>
      </c>
      <c r="C8" s="58" t="s">
        <v>59</v>
      </c>
      <c r="D8" s="59">
        <v>42855</v>
      </c>
      <c r="E8" s="60">
        <v>5</v>
      </c>
      <c r="F8" s="61">
        <v>600000</v>
      </c>
      <c r="G8" s="62">
        <v>200000</v>
      </c>
      <c r="H8" s="63">
        <f>F8-G8</f>
        <v>400000</v>
      </c>
      <c r="I8" s="63">
        <f>IF(H8&lt;200000,0,H8-200000)</f>
        <v>200000</v>
      </c>
    </row>
    <row r="9" spans="1:9" ht="20.25" customHeight="1">
      <c r="A9" s="56" t="s">
        <v>84</v>
      </c>
      <c r="B9" s="57">
        <v>42856</v>
      </c>
      <c r="C9" s="58" t="s">
        <v>82</v>
      </c>
      <c r="D9" s="59">
        <v>42870</v>
      </c>
      <c r="E9" s="60">
        <v>4</v>
      </c>
      <c r="F9" s="61">
        <v>300000</v>
      </c>
      <c r="G9" s="62">
        <v>0</v>
      </c>
      <c r="H9" s="63">
        <f>F9-G9</f>
        <v>300000</v>
      </c>
      <c r="I9" s="63">
        <f t="shared" ref="I9:I39" si="0">IF(H9&lt;200000,0,H9-200000)</f>
        <v>100000</v>
      </c>
    </row>
    <row r="10" spans="1:9" ht="20.25" customHeight="1">
      <c r="A10" s="41" t="s">
        <v>85</v>
      </c>
      <c r="B10" s="57">
        <v>43132</v>
      </c>
      <c r="C10" s="58" t="s">
        <v>59</v>
      </c>
      <c r="D10" s="59">
        <v>43156</v>
      </c>
      <c r="E10" s="60">
        <v>5</v>
      </c>
      <c r="F10" s="61">
        <v>400000</v>
      </c>
      <c r="G10" s="62">
        <v>0</v>
      </c>
      <c r="H10" s="63">
        <f>F10-G10</f>
        <v>400000</v>
      </c>
      <c r="I10" s="63">
        <f t="shared" si="0"/>
        <v>200000</v>
      </c>
    </row>
    <row r="11" spans="1:9" ht="20.25" customHeight="1">
      <c r="A11" s="43" t="s">
        <v>86</v>
      </c>
      <c r="B11" s="64">
        <v>42948</v>
      </c>
      <c r="C11" s="20" t="s">
        <v>59</v>
      </c>
      <c r="D11" s="65">
        <v>42978</v>
      </c>
      <c r="E11" s="66">
        <v>10</v>
      </c>
      <c r="F11" s="67">
        <v>800000</v>
      </c>
      <c r="G11" s="68">
        <v>700000</v>
      </c>
      <c r="H11" s="69">
        <f t="shared" ref="H11:H39" si="1">F11-G11</f>
        <v>100000</v>
      </c>
      <c r="I11" s="69">
        <f t="shared" si="0"/>
        <v>0</v>
      </c>
    </row>
    <row r="12" spans="1:9" ht="20.25" customHeight="1">
      <c r="A12" s="41" t="s">
        <v>86</v>
      </c>
      <c r="B12" s="64">
        <v>42979</v>
      </c>
      <c r="C12" s="20" t="s">
        <v>59</v>
      </c>
      <c r="D12" s="65">
        <v>43008</v>
      </c>
      <c r="E12" s="66">
        <v>11</v>
      </c>
      <c r="F12" s="67">
        <v>600000</v>
      </c>
      <c r="G12" s="68">
        <v>50000</v>
      </c>
      <c r="H12" s="69">
        <f t="shared" si="1"/>
        <v>550000</v>
      </c>
      <c r="I12" s="69">
        <f t="shared" si="0"/>
        <v>350000</v>
      </c>
    </row>
    <row r="13" spans="1:9" ht="20.25" customHeight="1">
      <c r="A13" s="43" t="s">
        <v>86</v>
      </c>
      <c r="B13" s="64">
        <v>43009</v>
      </c>
      <c r="C13" s="20" t="s">
        <v>59</v>
      </c>
      <c r="D13" s="65">
        <v>43018</v>
      </c>
      <c r="E13" s="66">
        <v>9</v>
      </c>
      <c r="F13" s="67">
        <v>500000</v>
      </c>
      <c r="G13" s="68">
        <v>0</v>
      </c>
      <c r="H13" s="69">
        <f t="shared" si="1"/>
        <v>500000</v>
      </c>
      <c r="I13" s="69">
        <f t="shared" si="0"/>
        <v>300000</v>
      </c>
    </row>
    <row r="14" spans="1:9" ht="20.25" customHeight="1">
      <c r="A14" s="41"/>
      <c r="B14" s="64"/>
      <c r="C14" s="20" t="s">
        <v>59</v>
      </c>
      <c r="D14" s="65"/>
      <c r="E14" s="66"/>
      <c r="F14" s="67"/>
      <c r="G14" s="68"/>
      <c r="H14" s="69">
        <f t="shared" si="1"/>
        <v>0</v>
      </c>
      <c r="I14" s="69">
        <f t="shared" si="0"/>
        <v>0</v>
      </c>
    </row>
    <row r="15" spans="1:9" ht="20.25" customHeight="1">
      <c r="A15" s="43"/>
      <c r="B15" s="64"/>
      <c r="C15" s="20" t="s">
        <v>59</v>
      </c>
      <c r="D15" s="65"/>
      <c r="E15" s="66"/>
      <c r="F15" s="67"/>
      <c r="G15" s="68"/>
      <c r="H15" s="69">
        <f t="shared" si="1"/>
        <v>0</v>
      </c>
      <c r="I15" s="69">
        <f t="shared" si="0"/>
        <v>0</v>
      </c>
    </row>
    <row r="16" spans="1:9" ht="20.25" customHeight="1">
      <c r="A16" s="41"/>
      <c r="B16" s="64"/>
      <c r="C16" s="20" t="s">
        <v>59</v>
      </c>
      <c r="D16" s="65"/>
      <c r="E16" s="66"/>
      <c r="F16" s="67"/>
      <c r="G16" s="68"/>
      <c r="H16" s="69">
        <f t="shared" si="1"/>
        <v>0</v>
      </c>
      <c r="I16" s="69">
        <f t="shared" si="0"/>
        <v>0</v>
      </c>
    </row>
    <row r="17" spans="1:9" ht="20.25" customHeight="1">
      <c r="A17" s="43"/>
      <c r="B17" s="64"/>
      <c r="C17" s="20" t="s">
        <v>59</v>
      </c>
      <c r="D17" s="65"/>
      <c r="E17" s="66"/>
      <c r="F17" s="67"/>
      <c r="G17" s="68"/>
      <c r="H17" s="69">
        <f t="shared" si="1"/>
        <v>0</v>
      </c>
      <c r="I17" s="69">
        <f t="shared" si="0"/>
        <v>0</v>
      </c>
    </row>
    <row r="18" spans="1:9" ht="20.25" customHeight="1">
      <c r="A18" s="41"/>
      <c r="B18" s="64"/>
      <c r="C18" s="20" t="s">
        <v>59</v>
      </c>
      <c r="D18" s="65"/>
      <c r="E18" s="66"/>
      <c r="F18" s="67"/>
      <c r="G18" s="68"/>
      <c r="H18" s="69">
        <f t="shared" si="1"/>
        <v>0</v>
      </c>
      <c r="I18" s="69">
        <f t="shared" si="0"/>
        <v>0</v>
      </c>
    </row>
    <row r="19" spans="1:9" ht="20.25" customHeight="1">
      <c r="A19" s="43"/>
      <c r="B19" s="64"/>
      <c r="C19" s="20" t="s">
        <v>59</v>
      </c>
      <c r="D19" s="65"/>
      <c r="E19" s="66"/>
      <c r="F19" s="67"/>
      <c r="G19" s="68"/>
      <c r="H19" s="69">
        <f t="shared" si="1"/>
        <v>0</v>
      </c>
      <c r="I19" s="69">
        <f t="shared" si="0"/>
        <v>0</v>
      </c>
    </row>
    <row r="20" spans="1:9" ht="20.25" customHeight="1">
      <c r="A20" s="41"/>
      <c r="B20" s="64"/>
      <c r="C20" s="20" t="s">
        <v>59</v>
      </c>
      <c r="D20" s="65"/>
      <c r="E20" s="66"/>
      <c r="F20" s="67"/>
      <c r="G20" s="68"/>
      <c r="H20" s="69">
        <f t="shared" si="1"/>
        <v>0</v>
      </c>
      <c r="I20" s="69">
        <f t="shared" si="0"/>
        <v>0</v>
      </c>
    </row>
    <row r="21" spans="1:9" ht="20.25" customHeight="1">
      <c r="A21" s="43"/>
      <c r="B21" s="64"/>
      <c r="C21" s="20" t="s">
        <v>59</v>
      </c>
      <c r="D21" s="65"/>
      <c r="E21" s="66"/>
      <c r="F21" s="67"/>
      <c r="G21" s="68"/>
      <c r="H21" s="69">
        <f t="shared" si="1"/>
        <v>0</v>
      </c>
      <c r="I21" s="69">
        <f t="shared" si="0"/>
        <v>0</v>
      </c>
    </row>
    <row r="22" spans="1:9" ht="20.25" customHeight="1">
      <c r="A22" s="41"/>
      <c r="B22" s="64"/>
      <c r="C22" s="20" t="s">
        <v>59</v>
      </c>
      <c r="D22" s="65"/>
      <c r="E22" s="66"/>
      <c r="F22" s="67"/>
      <c r="G22" s="68"/>
      <c r="H22" s="69">
        <f t="shared" si="1"/>
        <v>0</v>
      </c>
      <c r="I22" s="69">
        <f t="shared" si="0"/>
        <v>0</v>
      </c>
    </row>
    <row r="23" spans="1:9" ht="20.25" customHeight="1">
      <c r="A23" s="43"/>
      <c r="B23" s="64"/>
      <c r="C23" s="20" t="s">
        <v>59</v>
      </c>
      <c r="D23" s="65"/>
      <c r="E23" s="66"/>
      <c r="F23" s="67"/>
      <c r="G23" s="68"/>
      <c r="H23" s="69">
        <f t="shared" si="1"/>
        <v>0</v>
      </c>
      <c r="I23" s="69">
        <f t="shared" si="0"/>
        <v>0</v>
      </c>
    </row>
    <row r="24" spans="1:9" ht="20.25" customHeight="1">
      <c r="A24" s="41"/>
      <c r="B24" s="64"/>
      <c r="C24" s="20" t="s">
        <v>59</v>
      </c>
      <c r="D24" s="65"/>
      <c r="E24" s="66"/>
      <c r="F24" s="67"/>
      <c r="G24" s="68"/>
      <c r="H24" s="69">
        <f t="shared" si="1"/>
        <v>0</v>
      </c>
      <c r="I24" s="69">
        <f t="shared" si="0"/>
        <v>0</v>
      </c>
    </row>
    <row r="25" spans="1:9" ht="20.25" customHeight="1">
      <c r="A25" s="43"/>
      <c r="B25" s="64"/>
      <c r="C25" s="20" t="s">
        <v>59</v>
      </c>
      <c r="D25" s="65"/>
      <c r="E25" s="66"/>
      <c r="F25" s="67"/>
      <c r="G25" s="68"/>
      <c r="H25" s="69">
        <f t="shared" si="1"/>
        <v>0</v>
      </c>
      <c r="I25" s="69">
        <f t="shared" si="0"/>
        <v>0</v>
      </c>
    </row>
    <row r="26" spans="1:9" ht="20.25" customHeight="1">
      <c r="A26" s="41"/>
      <c r="B26" s="64"/>
      <c r="C26" s="20" t="s">
        <v>59</v>
      </c>
      <c r="D26" s="65"/>
      <c r="E26" s="66"/>
      <c r="F26" s="67"/>
      <c r="G26" s="68"/>
      <c r="H26" s="69">
        <f t="shared" si="1"/>
        <v>0</v>
      </c>
      <c r="I26" s="69">
        <f t="shared" si="0"/>
        <v>0</v>
      </c>
    </row>
    <row r="27" spans="1:9" ht="20.25" customHeight="1">
      <c r="A27" s="43"/>
      <c r="B27" s="64"/>
      <c r="C27" s="20" t="s">
        <v>59</v>
      </c>
      <c r="D27" s="65"/>
      <c r="E27" s="66"/>
      <c r="F27" s="67"/>
      <c r="G27" s="68"/>
      <c r="H27" s="69">
        <f t="shared" si="1"/>
        <v>0</v>
      </c>
      <c r="I27" s="69">
        <f t="shared" si="0"/>
        <v>0</v>
      </c>
    </row>
    <row r="28" spans="1:9" ht="20.25" customHeight="1">
      <c r="A28" s="41"/>
      <c r="B28" s="64"/>
      <c r="C28" s="20" t="s">
        <v>59</v>
      </c>
      <c r="D28" s="65"/>
      <c r="E28" s="66"/>
      <c r="F28" s="67"/>
      <c r="G28" s="68"/>
      <c r="H28" s="69">
        <f t="shared" si="1"/>
        <v>0</v>
      </c>
      <c r="I28" s="69">
        <f t="shared" si="0"/>
        <v>0</v>
      </c>
    </row>
    <row r="29" spans="1:9" ht="20.25" customHeight="1">
      <c r="A29" s="43"/>
      <c r="B29" s="64"/>
      <c r="C29" s="20" t="s">
        <v>59</v>
      </c>
      <c r="D29" s="65"/>
      <c r="E29" s="66"/>
      <c r="F29" s="67"/>
      <c r="G29" s="68"/>
      <c r="H29" s="69">
        <f t="shared" si="1"/>
        <v>0</v>
      </c>
      <c r="I29" s="69">
        <f t="shared" si="0"/>
        <v>0</v>
      </c>
    </row>
    <row r="30" spans="1:9" ht="20.25" customHeight="1">
      <c r="A30" s="41"/>
      <c r="B30" s="64"/>
      <c r="C30" s="20" t="s">
        <v>59</v>
      </c>
      <c r="D30" s="65"/>
      <c r="E30" s="66"/>
      <c r="F30" s="67"/>
      <c r="G30" s="68"/>
      <c r="H30" s="69">
        <f t="shared" si="1"/>
        <v>0</v>
      </c>
      <c r="I30" s="69">
        <f t="shared" si="0"/>
        <v>0</v>
      </c>
    </row>
    <row r="31" spans="1:9" ht="20.25" customHeight="1">
      <c r="A31" s="43"/>
      <c r="B31" s="64"/>
      <c r="C31" s="20" t="s">
        <v>59</v>
      </c>
      <c r="D31" s="65"/>
      <c r="E31" s="66"/>
      <c r="F31" s="67"/>
      <c r="G31" s="68"/>
      <c r="H31" s="69">
        <f t="shared" si="1"/>
        <v>0</v>
      </c>
      <c r="I31" s="69">
        <f t="shared" si="0"/>
        <v>0</v>
      </c>
    </row>
    <row r="32" spans="1:9" ht="20.25" customHeight="1">
      <c r="A32" s="41"/>
      <c r="B32" s="64"/>
      <c r="C32" s="20" t="s">
        <v>59</v>
      </c>
      <c r="D32" s="65"/>
      <c r="E32" s="66"/>
      <c r="F32" s="67"/>
      <c r="G32" s="68"/>
      <c r="H32" s="69">
        <f t="shared" si="1"/>
        <v>0</v>
      </c>
      <c r="I32" s="69">
        <f t="shared" si="0"/>
        <v>0</v>
      </c>
    </row>
    <row r="33" spans="1:9" ht="20.25" customHeight="1">
      <c r="A33" s="43"/>
      <c r="B33" s="64"/>
      <c r="C33" s="20" t="s">
        <v>59</v>
      </c>
      <c r="D33" s="65"/>
      <c r="E33" s="66"/>
      <c r="F33" s="67"/>
      <c r="G33" s="68"/>
      <c r="H33" s="69">
        <f t="shared" si="1"/>
        <v>0</v>
      </c>
      <c r="I33" s="69">
        <f t="shared" si="0"/>
        <v>0</v>
      </c>
    </row>
    <row r="34" spans="1:9" ht="20.25" customHeight="1">
      <c r="A34" s="41"/>
      <c r="B34" s="64"/>
      <c r="C34" s="20" t="s">
        <v>59</v>
      </c>
      <c r="D34" s="65"/>
      <c r="E34" s="66"/>
      <c r="F34" s="67"/>
      <c r="G34" s="68"/>
      <c r="H34" s="69">
        <f t="shared" si="1"/>
        <v>0</v>
      </c>
      <c r="I34" s="69">
        <f t="shared" si="0"/>
        <v>0</v>
      </c>
    </row>
    <row r="35" spans="1:9" ht="20.25" customHeight="1">
      <c r="A35" s="43"/>
      <c r="B35" s="64"/>
      <c r="C35" s="20" t="s">
        <v>59</v>
      </c>
      <c r="D35" s="65"/>
      <c r="E35" s="66"/>
      <c r="F35" s="67"/>
      <c r="G35" s="68"/>
      <c r="H35" s="69">
        <f t="shared" si="1"/>
        <v>0</v>
      </c>
      <c r="I35" s="69">
        <f t="shared" si="0"/>
        <v>0</v>
      </c>
    </row>
    <row r="36" spans="1:9" ht="20.25" customHeight="1">
      <c r="A36" s="41"/>
      <c r="B36" s="64"/>
      <c r="C36" s="20" t="s">
        <v>59</v>
      </c>
      <c r="D36" s="65"/>
      <c r="E36" s="66"/>
      <c r="F36" s="67"/>
      <c r="G36" s="68"/>
      <c r="H36" s="69">
        <f t="shared" si="1"/>
        <v>0</v>
      </c>
      <c r="I36" s="69">
        <f t="shared" si="0"/>
        <v>0</v>
      </c>
    </row>
    <row r="37" spans="1:9" ht="20.25" customHeight="1">
      <c r="A37" s="43"/>
      <c r="B37" s="64"/>
      <c r="C37" s="20" t="s">
        <v>59</v>
      </c>
      <c r="D37" s="65"/>
      <c r="E37" s="66"/>
      <c r="F37" s="67"/>
      <c r="G37" s="68"/>
      <c r="H37" s="69">
        <f t="shared" si="1"/>
        <v>0</v>
      </c>
      <c r="I37" s="69">
        <f t="shared" si="0"/>
        <v>0</v>
      </c>
    </row>
    <row r="38" spans="1:9" ht="20.25" customHeight="1">
      <c r="A38" s="41"/>
      <c r="B38" s="64"/>
      <c r="C38" s="20" t="s">
        <v>59</v>
      </c>
      <c r="D38" s="65"/>
      <c r="E38" s="66"/>
      <c r="F38" s="67"/>
      <c r="G38" s="68"/>
      <c r="H38" s="69">
        <f t="shared" si="1"/>
        <v>0</v>
      </c>
      <c r="I38" s="69">
        <f t="shared" si="0"/>
        <v>0</v>
      </c>
    </row>
    <row r="39" spans="1:9" ht="20.25" customHeight="1">
      <c r="A39" s="43"/>
      <c r="B39" s="64"/>
      <c r="C39" s="20" t="s">
        <v>59</v>
      </c>
      <c r="D39" s="65"/>
      <c r="E39" s="66"/>
      <c r="F39" s="67"/>
      <c r="G39" s="68"/>
      <c r="H39" s="69">
        <f t="shared" si="1"/>
        <v>0</v>
      </c>
      <c r="I39" s="69">
        <f t="shared" si="0"/>
        <v>0</v>
      </c>
    </row>
    <row r="40" spans="1:9" ht="20.25" customHeight="1">
      <c r="A40" s="15" t="s">
        <v>80</v>
      </c>
      <c r="B40" s="46"/>
      <c r="C40" s="35"/>
      <c r="D40" s="22"/>
      <c r="E40" s="21"/>
      <c r="F40" s="70"/>
      <c r="G40" s="69"/>
      <c r="H40" s="69"/>
      <c r="I40" s="69">
        <f>SUBTOTAL(109,I8:I39)</f>
        <v>1150000</v>
      </c>
    </row>
    <row r="41" spans="1:9" ht="20.25" customHeight="1">
      <c r="A41" s="1" t="s">
        <v>26</v>
      </c>
      <c r="B41" s="1"/>
    </row>
    <row r="42" spans="1:9" ht="20.25" customHeight="1">
      <c r="A42" s="369" t="s">
        <v>89</v>
      </c>
      <c r="B42" s="369"/>
      <c r="C42" s="369"/>
      <c r="D42" s="369"/>
      <c r="E42" s="369"/>
      <c r="F42" s="369"/>
      <c r="G42" s="369"/>
      <c r="H42" s="369"/>
      <c r="I42" s="369"/>
    </row>
    <row r="43" spans="1:9" ht="20.25" customHeight="1">
      <c r="A43" s="369"/>
      <c r="B43" s="369"/>
      <c r="C43" s="369"/>
      <c r="D43" s="369"/>
      <c r="E43" s="369"/>
      <c r="F43" s="369"/>
      <c r="G43" s="369"/>
      <c r="H43" s="369"/>
      <c r="I43" s="369"/>
    </row>
    <row r="44" spans="1:9" ht="20.25" customHeight="1">
      <c r="A44" s="1" t="s">
        <v>90</v>
      </c>
      <c r="B44" s="1"/>
    </row>
    <row r="45" spans="1:9" ht="20.25" customHeight="1">
      <c r="A45" s="1" t="s">
        <v>91</v>
      </c>
      <c r="B45" s="1"/>
    </row>
    <row r="46" spans="1:9" ht="20.25" customHeight="1">
      <c r="A46" s="1" t="s">
        <v>92</v>
      </c>
      <c r="B46" s="1"/>
    </row>
    <row r="47" spans="1:9" ht="20.25" customHeight="1">
      <c r="A47" s="1" t="s">
        <v>95</v>
      </c>
      <c r="B47" s="1"/>
    </row>
    <row r="48" spans="1:9" ht="20.25" customHeight="1">
      <c r="A48" s="406" t="s">
        <v>88</v>
      </c>
      <c r="B48" s="406"/>
      <c r="C48" s="406"/>
      <c r="D48" s="406"/>
      <c r="E48" s="406"/>
      <c r="F48" s="406"/>
      <c r="G48" s="406"/>
      <c r="H48" s="406"/>
      <c r="I48" s="406"/>
    </row>
    <row r="49" spans="1:9" ht="20.25" customHeight="1">
      <c r="A49" s="406"/>
      <c r="B49" s="406"/>
      <c r="C49" s="406"/>
      <c r="D49" s="406"/>
      <c r="E49" s="406"/>
      <c r="F49" s="406"/>
      <c r="G49" s="406"/>
      <c r="H49" s="406"/>
      <c r="I49" s="406"/>
    </row>
    <row r="50" spans="1:9" ht="20.25" customHeight="1">
      <c r="A50" s="406"/>
      <c r="B50" s="406"/>
      <c r="C50" s="406"/>
      <c r="D50" s="406"/>
      <c r="E50" s="406"/>
      <c r="F50" s="406"/>
      <c r="G50" s="406"/>
      <c r="H50" s="406"/>
      <c r="I50" s="406"/>
    </row>
    <row r="51" spans="1:9" ht="20.25" customHeight="1">
      <c r="B51" s="1"/>
    </row>
  </sheetData>
  <mergeCells count="2">
    <mergeCell ref="A42:I43"/>
    <mergeCell ref="A48:I50"/>
  </mergeCells>
  <phoneticPr fontId="2"/>
  <printOptions horizontalCentered="1"/>
  <pageMargins left="0.59055118110236227" right="0.59055118110236227" top="0.59055118110236227" bottom="0.59055118110236227" header="0.39370078740157483" footer="0.39370078740157483"/>
  <pageSetup paperSize="9" scale="81" fitToHeight="0" orientation="portrait" cellComments="asDisplayed" r:id="rId1"/>
  <headerFooter alignWithMargins="0">
    <oddHeader>&amp;R&amp;G</oddHeader>
    <oddFooter>&amp;C&amp;"ＭＳ ゴシック,標準"&amp;10&amp;P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C16C-82D7-4804-B3F5-A62F2758DAFD}">
  <sheetPr>
    <pageSetUpPr fitToPage="1"/>
  </sheetPr>
  <dimension ref="A1:Z15"/>
  <sheetViews>
    <sheetView zoomScale="70" zoomScaleNormal="70" workbookViewId="0">
      <pane ySplit="3" topLeftCell="A4" activePane="bottomLeft" state="frozen"/>
      <selection activeCell="N30" sqref="N30"/>
      <selection pane="bottomLeft" activeCell="N30" sqref="N30"/>
    </sheetView>
  </sheetViews>
  <sheetFormatPr defaultRowHeight="13.5"/>
  <cols>
    <col min="1" max="1" width="3.75" style="80" bestFit="1" customWidth="1"/>
    <col min="2" max="2" width="31.75" style="80" customWidth="1"/>
    <col min="3" max="3" width="21.375" style="80" bestFit="1" customWidth="1"/>
    <col min="4" max="4" width="9" style="80"/>
    <col min="5" max="5" width="7.125" style="80" customWidth="1"/>
    <col min="6" max="6" width="5.25" style="80" bestFit="1" customWidth="1"/>
    <col min="7" max="10" width="12" style="82" hidden="1" customWidth="1"/>
    <col min="11" max="12" width="11.625" style="82" hidden="1" customWidth="1"/>
    <col min="13" max="13" width="13" style="80" bestFit="1" customWidth="1"/>
    <col min="14" max="14" width="13.25" style="80" hidden="1" customWidth="1"/>
    <col min="15" max="15" width="10.625" style="80" customWidth="1"/>
    <col min="16" max="16" width="10.625" style="80" hidden="1" customWidth="1"/>
    <col min="17" max="17" width="10.625" style="80" customWidth="1"/>
    <col min="18" max="18" width="10.625" style="80" hidden="1" customWidth="1"/>
    <col min="19" max="19" width="10.625" style="80" customWidth="1"/>
    <col min="20" max="20" width="10.625" style="80" hidden="1" customWidth="1"/>
    <col min="21" max="21" width="10.625" style="80" customWidth="1"/>
    <col min="22" max="22" width="10.625" style="80" hidden="1" customWidth="1"/>
    <col min="23" max="23" width="16.25" style="81" customWidth="1"/>
    <col min="24" max="24" width="3.875" style="80" customWidth="1"/>
    <col min="25" max="26" width="12.75" style="81" bestFit="1" customWidth="1"/>
    <col min="27" max="16384" width="9" style="80"/>
  </cols>
  <sheetData>
    <row r="1" spans="1:26">
      <c r="B1" s="80" t="s">
        <v>140</v>
      </c>
    </row>
    <row r="2" spans="1:26" ht="24">
      <c r="G2" s="83" t="s">
        <v>141</v>
      </c>
      <c r="H2" s="83" t="s">
        <v>142</v>
      </c>
      <c r="I2" s="83" t="s">
        <v>143</v>
      </c>
      <c r="J2" s="83" t="s">
        <v>144</v>
      </c>
      <c r="K2" s="84" t="s">
        <v>145</v>
      </c>
      <c r="L2" s="85" t="s">
        <v>146</v>
      </c>
      <c r="M2" s="86"/>
      <c r="O2" s="86"/>
      <c r="Q2" s="86"/>
      <c r="S2" s="86"/>
      <c r="U2" s="86"/>
    </row>
    <row r="3" spans="1:26" ht="37.5">
      <c r="B3" s="87" t="s">
        <v>147</v>
      </c>
      <c r="C3" s="87" t="s">
        <v>148</v>
      </c>
      <c r="E3" s="96" t="s">
        <v>149</v>
      </c>
      <c r="F3" s="95" t="s">
        <v>150</v>
      </c>
      <c r="G3" s="89">
        <v>171675000</v>
      </c>
      <c r="H3" s="89">
        <v>4677000</v>
      </c>
      <c r="I3" s="89">
        <v>124897000</v>
      </c>
      <c r="J3" s="89">
        <v>2573000</v>
      </c>
      <c r="K3" s="89">
        <v>99166000</v>
      </c>
      <c r="L3" s="89">
        <v>5589000</v>
      </c>
      <c r="M3" s="95" t="s">
        <v>151</v>
      </c>
      <c r="N3" s="89">
        <v>4701000</v>
      </c>
      <c r="O3" s="95" t="s">
        <v>152</v>
      </c>
      <c r="P3" s="89">
        <v>13272000</v>
      </c>
      <c r="Q3" s="95" t="s">
        <v>153</v>
      </c>
      <c r="R3" s="89">
        <v>13272000</v>
      </c>
      <c r="S3" s="95" t="s">
        <v>154</v>
      </c>
      <c r="T3" s="89">
        <v>55995000</v>
      </c>
      <c r="U3" s="95" t="s">
        <v>155</v>
      </c>
      <c r="V3" s="89">
        <v>13272000</v>
      </c>
      <c r="W3" s="94" t="s">
        <v>162</v>
      </c>
      <c r="Y3" s="97" t="s">
        <v>158</v>
      </c>
      <c r="Z3" s="97" t="s">
        <v>156</v>
      </c>
    </row>
    <row r="4" spans="1:26">
      <c r="B4" s="88"/>
      <c r="C4" s="88"/>
      <c r="E4" s="88"/>
      <c r="F4" s="88"/>
      <c r="G4" s="89"/>
      <c r="H4" s="89"/>
      <c r="I4" s="89"/>
      <c r="J4" s="89"/>
      <c r="K4" s="89"/>
      <c r="L4" s="89"/>
      <c r="M4" s="88"/>
      <c r="N4" s="89"/>
      <c r="O4" s="88"/>
      <c r="P4" s="89"/>
      <c r="Q4" s="88"/>
      <c r="R4" s="89"/>
      <c r="S4" s="88"/>
      <c r="T4" s="89"/>
      <c r="U4" s="88"/>
      <c r="V4" s="89"/>
      <c r="W4" s="90"/>
      <c r="Y4" s="90"/>
      <c r="Z4" s="90"/>
    </row>
    <row r="5" spans="1:26">
      <c r="B5" s="88" t="s">
        <v>160</v>
      </c>
      <c r="C5" s="92" t="s">
        <v>157</v>
      </c>
      <c r="E5" s="92">
        <v>32</v>
      </c>
      <c r="F5" s="92">
        <v>12</v>
      </c>
      <c r="G5" s="89">
        <f>IF(F5="",0,IF(E5&gt;=30,$G$3*F5/12,0))</f>
        <v>171675000</v>
      </c>
      <c r="H5" s="89">
        <f>IF(F5="",0,IF(AND(30&gt;E5,E5&gt;20),($G$3-(30-E5)*$H$3)*F5/12,0))</f>
        <v>0</v>
      </c>
      <c r="I5" s="89">
        <f>IF(F5="",0,IF(E5=20,$I$3*F5/12,0))</f>
        <v>0</v>
      </c>
      <c r="J5" s="89">
        <f>IF(F5="",0,IF(E5="",0,IF(E5&lt;20,($I$3-(20-E5)*$J$3)*F5/12,0)))</f>
        <v>0</v>
      </c>
      <c r="K5" s="89">
        <f>IF(F5="",0,IF(C5="地域救命救急センター",IF(E5=10,($K$3*F5/12)-J5,0),0))</f>
        <v>0</v>
      </c>
      <c r="L5" s="89">
        <f>IF(E5="",0,IF(C5="地域救命救急センター",IF(AND(20&gt;E5,E5&gt;10),($K$3+((E5-10)*$L$3)*F5/12)-J5,0),0))</f>
        <v>0</v>
      </c>
      <c r="M5" s="92">
        <v>12</v>
      </c>
      <c r="N5" s="88">
        <f>$N$3*M5/12</f>
        <v>4701000</v>
      </c>
      <c r="O5" s="92">
        <v>12</v>
      </c>
      <c r="P5" s="88">
        <f>$P$3*O5/12</f>
        <v>13272000</v>
      </c>
      <c r="Q5" s="92">
        <v>12</v>
      </c>
      <c r="R5" s="88">
        <f>$R$3*Q5/12</f>
        <v>13272000</v>
      </c>
      <c r="S5" s="92"/>
      <c r="T5" s="88">
        <f>$T$3*S5/12</f>
        <v>0</v>
      </c>
      <c r="U5" s="92"/>
      <c r="V5" s="88">
        <f>$V$3*U5/12</f>
        <v>0</v>
      </c>
      <c r="W5" s="93"/>
      <c r="Y5" s="90">
        <f t="shared" ref="Y5:Y6" si="0">SUM(G5:L5,N5,P5,R5,T5,V5,W5)</f>
        <v>202920000</v>
      </c>
      <c r="Z5" s="90">
        <f t="shared" ref="Z5:Z6" si="1">SUM(G5:L5,N5,P5,R5,T5,V5)/2+W5</f>
        <v>101460000</v>
      </c>
    </row>
    <row r="6" spans="1:26">
      <c r="B6" s="88" t="s">
        <v>161</v>
      </c>
      <c r="C6" s="92" t="s">
        <v>159</v>
      </c>
      <c r="E6" s="92">
        <v>15</v>
      </c>
      <c r="F6" s="92">
        <v>12</v>
      </c>
      <c r="G6" s="89">
        <f>IF(F6="",0,IF(E6&gt;=30,$G$3*F6/12,0))</f>
        <v>0</v>
      </c>
      <c r="H6" s="89">
        <f>IF(F6="",0,IF(AND(30&gt;E6,E6&gt;20),($G$3-(30-E6)*$H$3)*F6/12,0))</f>
        <v>0</v>
      </c>
      <c r="I6" s="89">
        <f>IF(F6="",0,IF(E6=20,$I$3*F6/12,0))</f>
        <v>0</v>
      </c>
      <c r="J6" s="89">
        <f>IF(F6="",0,IF(E6="",0,IF(E6&lt;20,($I$3-(20-E6)*$J$3)*F6/12,0)))</f>
        <v>112032000</v>
      </c>
      <c r="K6" s="89">
        <f>IF(F6="",0,IF(C6="地域救命救急センター",IF(E6=10,($K$3*F6/12)-J6,0),0))</f>
        <v>0</v>
      </c>
      <c r="L6" s="89">
        <f>IF(E6="",0,IF(C6="地域救命救急センター",IF(AND(20&gt;E6,E6&gt;10),($K$3+((E6-10)*$L$3)*F6/12)-J6,0),0))</f>
        <v>15079000</v>
      </c>
      <c r="M6" s="92"/>
      <c r="N6" s="88">
        <f t="shared" ref="N6" si="2">$N$3*M6/12</f>
        <v>0</v>
      </c>
      <c r="O6" s="92"/>
      <c r="P6" s="88">
        <f t="shared" ref="P6" si="3">$P$3*O6/12</f>
        <v>0</v>
      </c>
      <c r="Q6" s="92"/>
      <c r="R6" s="88">
        <f t="shared" ref="R6" si="4">$R$3*Q6/12</f>
        <v>0</v>
      </c>
      <c r="S6" s="92">
        <v>12</v>
      </c>
      <c r="T6" s="88">
        <f t="shared" ref="T6" si="5">$T$3*S6/12</f>
        <v>55995000</v>
      </c>
      <c r="U6" s="92">
        <v>12</v>
      </c>
      <c r="V6" s="88">
        <f t="shared" ref="V6" si="6">$V$3*U6/12</f>
        <v>13272000</v>
      </c>
      <c r="W6" s="93">
        <v>12345</v>
      </c>
      <c r="Y6" s="90">
        <f t="shared" si="0"/>
        <v>196390345</v>
      </c>
      <c r="Z6" s="90">
        <f t="shared" si="1"/>
        <v>98201345</v>
      </c>
    </row>
    <row r="7" spans="1:26">
      <c r="B7" s="88" t="s">
        <v>574</v>
      </c>
      <c r="C7" s="92" t="s">
        <v>575</v>
      </c>
      <c r="E7" s="92"/>
      <c r="F7" s="92"/>
      <c r="G7" s="89"/>
      <c r="H7" s="89"/>
      <c r="I7" s="89"/>
      <c r="J7" s="89"/>
      <c r="K7" s="89"/>
      <c r="L7" s="89"/>
      <c r="M7" s="92"/>
      <c r="N7" s="88"/>
      <c r="O7" s="92"/>
      <c r="P7" s="88"/>
      <c r="Q7" s="92"/>
      <c r="R7" s="88"/>
      <c r="S7" s="92"/>
      <c r="T7" s="88"/>
      <c r="U7" s="92"/>
      <c r="V7" s="88"/>
      <c r="W7" s="93"/>
      <c r="Y7" s="90"/>
      <c r="Z7" s="90"/>
    </row>
    <row r="8" spans="1:26">
      <c r="A8" s="80">
        <f>A6+1</f>
        <v>1</v>
      </c>
      <c r="B8" s="88"/>
      <c r="C8" s="92"/>
      <c r="E8" s="92"/>
      <c r="F8" s="92"/>
      <c r="G8" s="89">
        <f t="shared" ref="G8:G10" si="7">IF(F8="",0,IF(E8&gt;=30,$G$3*F8/12,0))</f>
        <v>0</v>
      </c>
      <c r="H8" s="89">
        <f t="shared" ref="H8:H10" si="8">IF(F8="",0,IF(AND(30&gt;E8,E8&gt;20),($G$3-(30-E8)*$H$3)*F8/12,0))</f>
        <v>0</v>
      </c>
      <c r="I8" s="89">
        <f t="shared" ref="I8:I10" si="9">IF(F8="",0,IF(E8=20,$I$3*F8/12,0))</f>
        <v>0</v>
      </c>
      <c r="J8" s="89">
        <f t="shared" ref="J8:J10" si="10">IF(F8="",0,IF(E8="",0,IF(E8&lt;20,($I$3-(20-E8)*$J$3)*F8/12,0)))</f>
        <v>0</v>
      </c>
      <c r="K8" s="89">
        <f t="shared" ref="K8:K10" si="11">IF(F8="",0,IF(C8="地域救命救急センター",IF(E8=10,($K$3*F8/12)-J8,0),0))</f>
        <v>0</v>
      </c>
      <c r="L8" s="89">
        <f t="shared" ref="L8:L10" si="12">IF(E8="",0,IF(C8="地域救命救急センター",IF(AND(20&gt;E8,E8&gt;10),($K$3+((E8-10)*$L$3)*F8/12)-J8,0),0))</f>
        <v>0</v>
      </c>
      <c r="M8" s="92"/>
      <c r="N8" s="88">
        <f t="shared" ref="N8:N15" si="13">$N$3*M8/12</f>
        <v>0</v>
      </c>
      <c r="O8" s="92"/>
      <c r="P8" s="88">
        <f t="shared" ref="P8:P15" si="14">$P$3*O8/12</f>
        <v>0</v>
      </c>
      <c r="Q8" s="92"/>
      <c r="R8" s="88">
        <f t="shared" ref="R8:R15" si="15">$R$3*Q8/12</f>
        <v>0</v>
      </c>
      <c r="S8" s="92"/>
      <c r="T8" s="88">
        <f t="shared" ref="T8:T15" si="16">$T$3*S8/12</f>
        <v>0</v>
      </c>
      <c r="U8" s="92"/>
      <c r="V8" s="88">
        <f t="shared" ref="V8:V15" si="17">$V$3*U8/12</f>
        <v>0</v>
      </c>
      <c r="W8" s="93"/>
      <c r="Y8" s="91">
        <f>SUM(G8:L8,N8,P8,R8,T8,V8,W8)</f>
        <v>0</v>
      </c>
      <c r="Z8" s="91">
        <f>SUM(G8:L8,N8,P8,R8,T8,V8)/2+W8</f>
        <v>0</v>
      </c>
    </row>
    <row r="9" spans="1:26">
      <c r="A9" s="80">
        <f t="shared" ref="A9:A15" si="18">A8+1</f>
        <v>2</v>
      </c>
      <c r="B9" s="88"/>
      <c r="C9" s="92"/>
      <c r="E9" s="92"/>
      <c r="F9" s="92"/>
      <c r="G9" s="89">
        <f t="shared" si="7"/>
        <v>0</v>
      </c>
      <c r="H9" s="89">
        <f t="shared" si="8"/>
        <v>0</v>
      </c>
      <c r="I9" s="89">
        <f t="shared" si="9"/>
        <v>0</v>
      </c>
      <c r="J9" s="89">
        <f t="shared" si="10"/>
        <v>0</v>
      </c>
      <c r="K9" s="89">
        <f t="shared" si="11"/>
        <v>0</v>
      </c>
      <c r="L9" s="89">
        <f t="shared" si="12"/>
        <v>0</v>
      </c>
      <c r="M9" s="92"/>
      <c r="N9" s="88">
        <f t="shared" si="13"/>
        <v>0</v>
      </c>
      <c r="O9" s="92"/>
      <c r="P9" s="88">
        <f t="shared" si="14"/>
        <v>0</v>
      </c>
      <c r="Q9" s="92"/>
      <c r="R9" s="88">
        <f t="shared" si="15"/>
        <v>0</v>
      </c>
      <c r="S9" s="92"/>
      <c r="T9" s="88">
        <f t="shared" si="16"/>
        <v>0</v>
      </c>
      <c r="U9" s="92"/>
      <c r="V9" s="88">
        <f t="shared" si="17"/>
        <v>0</v>
      </c>
      <c r="W9" s="93"/>
      <c r="Y9" s="91">
        <f t="shared" ref="Y9:Y15" si="19">SUM(G9:L9,N9,P9,R9,T9,V9,W9)</f>
        <v>0</v>
      </c>
      <c r="Z9" s="91">
        <f t="shared" ref="Z9:Z15" si="20">SUM(G9:L9,N9,P9,R9,T9,V9)/2+W9</f>
        <v>0</v>
      </c>
    </row>
    <row r="10" spans="1:26">
      <c r="A10" s="80">
        <f t="shared" si="18"/>
        <v>3</v>
      </c>
      <c r="B10" s="88"/>
      <c r="C10" s="92"/>
      <c r="E10" s="92"/>
      <c r="F10" s="92"/>
      <c r="G10" s="89">
        <f t="shared" si="7"/>
        <v>0</v>
      </c>
      <c r="H10" s="89">
        <f t="shared" si="8"/>
        <v>0</v>
      </c>
      <c r="I10" s="89">
        <f t="shared" si="9"/>
        <v>0</v>
      </c>
      <c r="J10" s="89">
        <f t="shared" si="10"/>
        <v>0</v>
      </c>
      <c r="K10" s="89">
        <f t="shared" si="11"/>
        <v>0</v>
      </c>
      <c r="L10" s="89">
        <f t="shared" si="12"/>
        <v>0</v>
      </c>
      <c r="M10" s="92"/>
      <c r="N10" s="88">
        <f t="shared" si="13"/>
        <v>0</v>
      </c>
      <c r="O10" s="92"/>
      <c r="P10" s="88">
        <f t="shared" si="14"/>
        <v>0</v>
      </c>
      <c r="Q10" s="92"/>
      <c r="R10" s="88">
        <f t="shared" si="15"/>
        <v>0</v>
      </c>
      <c r="S10" s="92"/>
      <c r="T10" s="88">
        <f t="shared" si="16"/>
        <v>0</v>
      </c>
      <c r="U10" s="92"/>
      <c r="V10" s="88">
        <f t="shared" si="17"/>
        <v>0</v>
      </c>
      <c r="W10" s="93"/>
      <c r="Y10" s="91">
        <f t="shared" si="19"/>
        <v>0</v>
      </c>
      <c r="Z10" s="91">
        <f t="shared" si="20"/>
        <v>0</v>
      </c>
    </row>
    <row r="11" spans="1:26">
      <c r="A11" s="80">
        <f t="shared" si="18"/>
        <v>4</v>
      </c>
      <c r="B11" s="88"/>
      <c r="C11" s="92"/>
      <c r="E11" s="92"/>
      <c r="F11" s="92"/>
      <c r="G11" s="89">
        <f>IF(F11="",0,IF(E11&gt;=30,$G$3*F11/12,0))</f>
        <v>0</v>
      </c>
      <c r="H11" s="89">
        <f>IF(F11="",0,IF(AND(30&gt;E11,E11&gt;20),($G$3-(30-E11)*$H$3)*F11/12,0))</f>
        <v>0</v>
      </c>
      <c r="I11" s="89">
        <f>IF(F11="",0,IF(E11=20,$I$3*F11/12,0))</f>
        <v>0</v>
      </c>
      <c r="J11" s="89">
        <f>IF(F11="",0,IF(E11="",0,IF(E11&lt;20,($I$3-(20-E11)*$J$3)*F11/12,0)))</f>
        <v>0</v>
      </c>
      <c r="K11" s="89">
        <f>IF(F11="",0,IF(C11="地域救命救急センター",IF(E11=10,($K$3*F11/12)-J11,0),0))</f>
        <v>0</v>
      </c>
      <c r="L11" s="89">
        <f>IF(E11="",0,IF(C11="地域救命救急センター",IF(AND(20&gt;E11,E11&gt;10),($K$3+((E11-10)*$L$3)*F11/12)-J11,0),0))</f>
        <v>0</v>
      </c>
      <c r="M11" s="92"/>
      <c r="N11" s="88">
        <f t="shared" si="13"/>
        <v>0</v>
      </c>
      <c r="O11" s="92"/>
      <c r="P11" s="88">
        <f t="shared" si="14"/>
        <v>0</v>
      </c>
      <c r="Q11" s="92"/>
      <c r="R11" s="88">
        <f t="shared" si="15"/>
        <v>0</v>
      </c>
      <c r="S11" s="92"/>
      <c r="T11" s="88">
        <f t="shared" si="16"/>
        <v>0</v>
      </c>
      <c r="U11" s="92"/>
      <c r="V11" s="88">
        <f t="shared" si="17"/>
        <v>0</v>
      </c>
      <c r="W11" s="93"/>
      <c r="Y11" s="91">
        <f t="shared" si="19"/>
        <v>0</v>
      </c>
      <c r="Z11" s="91">
        <f t="shared" si="20"/>
        <v>0</v>
      </c>
    </row>
    <row r="12" spans="1:26">
      <c r="A12" s="80">
        <f t="shared" si="18"/>
        <v>5</v>
      </c>
      <c r="B12" s="88"/>
      <c r="C12" s="92"/>
      <c r="E12" s="92"/>
      <c r="F12" s="92"/>
      <c r="G12" s="89">
        <f>IF(F12="",0,IF(E12&gt;=30,$G$3*F12/12,0))</f>
        <v>0</v>
      </c>
      <c r="H12" s="89">
        <f>IF(F12="",0,IF(AND(30&gt;E12,E12&gt;20),($G$3-(30-E12)*$H$3)*F12/12,0))</f>
        <v>0</v>
      </c>
      <c r="I12" s="89">
        <f>IF(F12="",0,IF(E12=20,$I$3*F12/12,0))</f>
        <v>0</v>
      </c>
      <c r="J12" s="89">
        <f>IF(F12="",0,IF(E12="",0,IF(E12&lt;20,($I$3-(20-E12)*$J$3)*F12/12,0)))</f>
        <v>0</v>
      </c>
      <c r="K12" s="89">
        <f>IF(F12="",0,IF(C12="地域救命救急センター",IF(E12=10,($K$3*F12/12)-J12,0),0))</f>
        <v>0</v>
      </c>
      <c r="L12" s="89">
        <f>IF(E12="",0,IF(C12="地域救命救急センター",IF(AND(20&gt;E12,E12&gt;10),($K$3+((E12-10)*$L$3)*F12/12)-J12,0),0))</f>
        <v>0</v>
      </c>
      <c r="M12" s="92"/>
      <c r="N12" s="88">
        <f t="shared" si="13"/>
        <v>0</v>
      </c>
      <c r="O12" s="92"/>
      <c r="P12" s="88">
        <f t="shared" si="14"/>
        <v>0</v>
      </c>
      <c r="Q12" s="92"/>
      <c r="R12" s="88">
        <f t="shared" si="15"/>
        <v>0</v>
      </c>
      <c r="S12" s="92"/>
      <c r="T12" s="88">
        <f t="shared" si="16"/>
        <v>0</v>
      </c>
      <c r="U12" s="92"/>
      <c r="V12" s="88">
        <f t="shared" si="17"/>
        <v>0</v>
      </c>
      <c r="W12" s="93"/>
      <c r="Y12" s="91">
        <f t="shared" si="19"/>
        <v>0</v>
      </c>
      <c r="Z12" s="91">
        <f t="shared" si="20"/>
        <v>0</v>
      </c>
    </row>
    <row r="13" spans="1:26">
      <c r="A13" s="80">
        <f t="shared" si="18"/>
        <v>6</v>
      </c>
      <c r="B13" s="88"/>
      <c r="C13" s="92"/>
      <c r="E13" s="92"/>
      <c r="F13" s="92"/>
      <c r="G13" s="89">
        <f t="shared" ref="G13:G15" si="21">IF(F13="",0,IF(E13&gt;=30,$G$3*F13/12,0))</f>
        <v>0</v>
      </c>
      <c r="H13" s="89">
        <f t="shared" ref="H13:H15" si="22">IF(F13="",0,IF(AND(30&gt;E13,E13&gt;20),($G$3-(30-E13)*$H$3)*F13/12,0))</f>
        <v>0</v>
      </c>
      <c r="I13" s="89">
        <f t="shared" ref="I13:I15" si="23">IF(F13="",0,IF(E13=20,$I$3*F13/12,0))</f>
        <v>0</v>
      </c>
      <c r="J13" s="89">
        <f t="shared" ref="J13:J15" si="24">IF(F13="",0,IF(E13="",0,IF(E13&lt;20,($I$3-(20-E13)*$J$3)*F13/12,0)))</f>
        <v>0</v>
      </c>
      <c r="K13" s="89">
        <f t="shared" ref="K13:K15" si="25">IF(F13="",0,IF(C13="地域救命救急センター",IF(E13=10,($K$3*F13/12)-J13,0),0))</f>
        <v>0</v>
      </c>
      <c r="L13" s="89">
        <f t="shared" ref="L13:L15" si="26">IF(E13="",0,IF(C13="地域救命救急センター",IF(AND(20&gt;E13,E13&gt;10),($K$3+((E13-10)*$L$3)*F13/12)-J13,0),0))</f>
        <v>0</v>
      </c>
      <c r="M13" s="92"/>
      <c r="N13" s="88">
        <f t="shared" si="13"/>
        <v>0</v>
      </c>
      <c r="O13" s="92"/>
      <c r="P13" s="88">
        <f t="shared" si="14"/>
        <v>0</v>
      </c>
      <c r="Q13" s="92"/>
      <c r="R13" s="88">
        <f t="shared" si="15"/>
        <v>0</v>
      </c>
      <c r="S13" s="92"/>
      <c r="T13" s="88">
        <f t="shared" si="16"/>
        <v>0</v>
      </c>
      <c r="U13" s="92"/>
      <c r="V13" s="88">
        <f t="shared" si="17"/>
        <v>0</v>
      </c>
      <c r="W13" s="93"/>
      <c r="Y13" s="91">
        <f t="shared" si="19"/>
        <v>0</v>
      </c>
      <c r="Z13" s="91">
        <f t="shared" si="20"/>
        <v>0</v>
      </c>
    </row>
    <row r="14" spans="1:26">
      <c r="A14" s="80">
        <f t="shared" si="18"/>
        <v>7</v>
      </c>
      <c r="B14" s="88"/>
      <c r="C14" s="92"/>
      <c r="E14" s="92"/>
      <c r="F14" s="92"/>
      <c r="G14" s="89">
        <f t="shared" si="21"/>
        <v>0</v>
      </c>
      <c r="H14" s="89">
        <f t="shared" si="22"/>
        <v>0</v>
      </c>
      <c r="I14" s="89">
        <f t="shared" si="23"/>
        <v>0</v>
      </c>
      <c r="J14" s="89">
        <f t="shared" si="24"/>
        <v>0</v>
      </c>
      <c r="K14" s="89">
        <f t="shared" si="25"/>
        <v>0</v>
      </c>
      <c r="L14" s="89">
        <f t="shared" si="26"/>
        <v>0</v>
      </c>
      <c r="M14" s="92"/>
      <c r="N14" s="88">
        <f t="shared" si="13"/>
        <v>0</v>
      </c>
      <c r="O14" s="92"/>
      <c r="P14" s="88">
        <f t="shared" si="14"/>
        <v>0</v>
      </c>
      <c r="Q14" s="92"/>
      <c r="R14" s="88">
        <f t="shared" si="15"/>
        <v>0</v>
      </c>
      <c r="S14" s="92"/>
      <c r="T14" s="88">
        <f t="shared" si="16"/>
        <v>0</v>
      </c>
      <c r="U14" s="92"/>
      <c r="V14" s="88">
        <f t="shared" si="17"/>
        <v>0</v>
      </c>
      <c r="W14" s="93"/>
      <c r="Y14" s="91">
        <f t="shared" si="19"/>
        <v>0</v>
      </c>
      <c r="Z14" s="91">
        <f t="shared" si="20"/>
        <v>0</v>
      </c>
    </row>
    <row r="15" spans="1:26">
      <c r="A15" s="80">
        <f t="shared" si="18"/>
        <v>8</v>
      </c>
      <c r="B15" s="88"/>
      <c r="C15" s="92"/>
      <c r="E15" s="92"/>
      <c r="F15" s="92"/>
      <c r="G15" s="89">
        <f t="shared" si="21"/>
        <v>0</v>
      </c>
      <c r="H15" s="89">
        <f t="shared" si="22"/>
        <v>0</v>
      </c>
      <c r="I15" s="89">
        <f t="shared" si="23"/>
        <v>0</v>
      </c>
      <c r="J15" s="89">
        <f t="shared" si="24"/>
        <v>0</v>
      </c>
      <c r="K15" s="89">
        <f t="shared" si="25"/>
        <v>0</v>
      </c>
      <c r="L15" s="89">
        <f t="shared" si="26"/>
        <v>0</v>
      </c>
      <c r="M15" s="92"/>
      <c r="N15" s="88">
        <f t="shared" si="13"/>
        <v>0</v>
      </c>
      <c r="O15" s="92"/>
      <c r="P15" s="88">
        <f t="shared" si="14"/>
        <v>0</v>
      </c>
      <c r="Q15" s="92"/>
      <c r="R15" s="88">
        <f t="shared" si="15"/>
        <v>0</v>
      </c>
      <c r="S15" s="92"/>
      <c r="T15" s="88">
        <f t="shared" si="16"/>
        <v>0</v>
      </c>
      <c r="U15" s="92"/>
      <c r="V15" s="88">
        <f t="shared" si="17"/>
        <v>0</v>
      </c>
      <c r="W15" s="93"/>
      <c r="Y15" s="91">
        <f t="shared" si="19"/>
        <v>0</v>
      </c>
      <c r="Z15" s="91">
        <f t="shared" si="20"/>
        <v>0</v>
      </c>
    </row>
  </sheetData>
  <phoneticPr fontId="2"/>
  <dataValidations count="2">
    <dataValidation type="list" allowBlank="1" showInputMessage="1" showErrorMessage="1" sqref="C5:C15" xr:uid="{7EA587D9-82DA-42FF-AF2C-C524553473C0}">
      <formula1>"救命救急センター,地域救命救急センター,ドクターカー"</formula1>
    </dataValidation>
    <dataValidation type="list" allowBlank="1" showInputMessage="1" showErrorMessage="1" sqref="M5:M15 O5:O15 Q5:Q15 S5:S15 U5:U15 F5:F15" xr:uid="{1C5E7DA9-8925-46D6-B2A0-9B71459BDFAB}">
      <formula1>"－,1,2,3,4,5,6,7,8,9,10,11,12"</formula1>
    </dataValidation>
  </dataValidations>
  <pageMargins left="0.70866141732283472" right="0.70866141732283472" top="0.74803149606299213" bottom="0.74803149606299213" header="0.31496062992125984" footer="0.31496062992125984"/>
  <pageSetup paperSize="9" scale="4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F208C-3B6F-481A-BED5-D3B1F7EFD65C}">
  <sheetPr>
    <tabColor rgb="FFFF0000"/>
    <pageSetUpPr fitToPage="1"/>
  </sheetPr>
  <dimension ref="A1:J25"/>
  <sheetViews>
    <sheetView view="pageBreakPreview" zoomScale="110" zoomScaleNormal="100" zoomScaleSheetLayoutView="75" workbookViewId="0">
      <pane ySplit="1" topLeftCell="A2" activePane="bottomLeft" state="frozen"/>
      <selection activeCell="B26" sqref="B26"/>
      <selection pane="bottomLeft" activeCell="B26" sqref="B26"/>
    </sheetView>
  </sheetViews>
  <sheetFormatPr defaultRowHeight="18.75" customHeight="1"/>
  <cols>
    <col min="1" max="1" width="30.5" style="1" bestFit="1" customWidth="1"/>
    <col min="2" max="2" width="10.5" style="1" customWidth="1"/>
    <col min="3" max="3" width="10.625" style="1" customWidth="1"/>
    <col min="4" max="4" width="12.125" style="1" bestFit="1" customWidth="1"/>
    <col min="5" max="10" width="10.625" style="1" customWidth="1"/>
    <col min="11" max="16384" width="9" style="1"/>
  </cols>
  <sheetData>
    <row r="1" spans="1:10" ht="18.75" customHeight="1">
      <c r="A1" s="1" t="s">
        <v>576</v>
      </c>
    </row>
    <row r="2" spans="1:10" ht="23.25" customHeight="1">
      <c r="A2" s="524" t="s">
        <v>577</v>
      </c>
      <c r="B2" s="524"/>
      <c r="C2" s="524"/>
      <c r="D2" s="524"/>
      <c r="E2" s="524"/>
      <c r="F2" s="524"/>
      <c r="G2" s="524"/>
      <c r="H2" s="524"/>
      <c r="I2" s="524"/>
      <c r="J2" s="524"/>
    </row>
    <row r="4" spans="1:10" ht="18.75" customHeight="1">
      <c r="H4" s="525" t="s">
        <v>578</v>
      </c>
      <c r="I4" s="525"/>
      <c r="J4" s="525"/>
    </row>
    <row r="5" spans="1:10" ht="18.75" customHeight="1">
      <c r="A5" s="526" t="s">
        <v>579</v>
      </c>
      <c r="B5" s="374"/>
      <c r="C5" s="374"/>
      <c r="D5" s="374"/>
      <c r="E5" s="374"/>
      <c r="F5" s="374"/>
      <c r="G5" s="374"/>
      <c r="H5" s="374"/>
      <c r="I5" s="374"/>
      <c r="J5" s="374"/>
    </row>
    <row r="6" spans="1:10" ht="18.75" customHeight="1">
      <c r="A6" s="15" t="s">
        <v>331</v>
      </c>
      <c r="B6" s="374"/>
      <c r="C6" s="374"/>
      <c r="D6" s="374"/>
      <c r="E6" s="374"/>
      <c r="F6" s="374"/>
      <c r="G6" s="374"/>
      <c r="H6" s="374"/>
      <c r="I6" s="374"/>
      <c r="J6" s="374"/>
    </row>
    <row r="7" spans="1:10" ht="18.75" customHeight="1">
      <c r="A7" s="24" t="s">
        <v>580</v>
      </c>
      <c r="B7" s="527" t="s">
        <v>581</v>
      </c>
      <c r="C7" s="527"/>
      <c r="D7" s="527"/>
      <c r="E7" s="527"/>
      <c r="F7" s="527"/>
      <c r="G7" s="527"/>
      <c r="H7" s="527"/>
      <c r="I7" s="527"/>
      <c r="J7" s="527"/>
    </row>
    <row r="8" spans="1:10" ht="18.75" customHeight="1">
      <c r="A8" s="528" t="s">
        <v>582</v>
      </c>
      <c r="B8" s="529"/>
      <c r="C8" s="529"/>
      <c r="D8" s="529"/>
      <c r="E8" s="529"/>
      <c r="F8" s="529"/>
      <c r="G8" s="529"/>
      <c r="H8" s="529"/>
      <c r="I8" s="529"/>
      <c r="J8" s="529"/>
    </row>
    <row r="9" spans="1:10" ht="18.75" customHeight="1">
      <c r="A9" s="530" t="s">
        <v>583</v>
      </c>
      <c r="B9" s="531" t="s">
        <v>584</v>
      </c>
      <c r="C9" s="532" t="s">
        <v>585</v>
      </c>
      <c r="D9" s="532"/>
      <c r="E9" s="532"/>
      <c r="F9" s="532"/>
      <c r="G9" s="533"/>
      <c r="H9" s="533"/>
      <c r="I9" s="533"/>
      <c r="J9" s="533"/>
    </row>
    <row r="10" spans="1:10" ht="18.75" customHeight="1">
      <c r="A10" s="530"/>
      <c r="B10" s="531">
        <v>1</v>
      </c>
      <c r="C10" s="534"/>
      <c r="D10" s="534"/>
      <c r="E10" s="534"/>
      <c r="F10" s="534"/>
      <c r="G10" s="535"/>
      <c r="H10" s="535"/>
      <c r="I10" s="535"/>
      <c r="J10" s="535"/>
    </row>
    <row r="11" spans="1:10" ht="18.75" customHeight="1">
      <c r="A11" s="530"/>
      <c r="B11" s="531">
        <v>2</v>
      </c>
      <c r="C11" s="534"/>
      <c r="D11" s="534"/>
      <c r="E11" s="534"/>
      <c r="F11" s="534"/>
      <c r="G11" s="535"/>
      <c r="H11" s="535"/>
      <c r="I11" s="535"/>
      <c r="J11" s="535"/>
    </row>
    <row r="12" spans="1:10" ht="18.75" customHeight="1">
      <c r="A12" s="536"/>
      <c r="B12" s="531">
        <v>3</v>
      </c>
      <c r="C12" s="534"/>
      <c r="D12" s="534"/>
      <c r="E12" s="534"/>
      <c r="F12" s="534"/>
      <c r="G12" s="537"/>
      <c r="H12" s="537"/>
      <c r="I12" s="537"/>
      <c r="J12" s="537"/>
    </row>
    <row r="13" spans="1:10" ht="18.75" customHeight="1">
      <c r="A13" s="365" t="s">
        <v>586</v>
      </c>
      <c r="B13" s="15" t="s">
        <v>5</v>
      </c>
      <c r="C13" s="15" t="s">
        <v>15</v>
      </c>
      <c r="D13" s="15" t="s">
        <v>587</v>
      </c>
      <c r="E13" s="15" t="s">
        <v>25</v>
      </c>
      <c r="F13" s="538" t="s">
        <v>588</v>
      </c>
      <c r="G13" s="538"/>
      <c r="H13" s="538"/>
      <c r="I13" s="538"/>
      <c r="J13" s="538"/>
    </row>
    <row r="14" spans="1:10" ht="18.75" customHeight="1">
      <c r="A14" s="365"/>
      <c r="B14" s="539"/>
      <c r="C14" s="539"/>
      <c r="D14" s="539"/>
      <c r="E14" s="540">
        <f>SUM(B14:D14)</f>
        <v>0</v>
      </c>
      <c r="F14" s="541"/>
      <c r="G14" s="541"/>
      <c r="H14" s="541"/>
      <c r="I14" s="541"/>
      <c r="J14" s="541"/>
    </row>
    <row r="15" spans="1:10" ht="18.75" customHeight="1">
      <c r="A15" s="542" t="s">
        <v>589</v>
      </c>
      <c r="B15" s="543"/>
      <c r="C15" s="543"/>
      <c r="D15" s="543"/>
      <c r="E15" s="543"/>
      <c r="F15" s="543"/>
      <c r="G15" s="543"/>
      <c r="H15" s="543"/>
      <c r="I15" s="543"/>
      <c r="J15" s="543"/>
    </row>
    <row r="16" spans="1:10" ht="18.75" customHeight="1">
      <c r="A16" s="544"/>
      <c r="B16" s="543"/>
      <c r="C16" s="543"/>
      <c r="D16" s="543"/>
      <c r="E16" s="543"/>
      <c r="F16" s="543"/>
      <c r="G16" s="543"/>
      <c r="H16" s="543"/>
      <c r="I16" s="543"/>
      <c r="J16" s="543"/>
    </row>
    <row r="17" spans="1:10" ht="18.75" customHeight="1">
      <c r="A17" s="544"/>
      <c r="B17" s="543"/>
      <c r="C17" s="543"/>
      <c r="D17" s="543"/>
      <c r="E17" s="543"/>
      <c r="F17" s="543"/>
      <c r="G17" s="543"/>
      <c r="H17" s="543"/>
      <c r="I17" s="543"/>
      <c r="J17" s="543"/>
    </row>
    <row r="18" spans="1:10" ht="18.75" customHeight="1">
      <c r="A18" s="544"/>
      <c r="B18" s="543"/>
      <c r="C18" s="543"/>
      <c r="D18" s="543"/>
      <c r="E18" s="543"/>
      <c r="F18" s="543"/>
      <c r="G18" s="543"/>
      <c r="H18" s="543"/>
      <c r="I18" s="543"/>
      <c r="J18" s="543"/>
    </row>
    <row r="19" spans="1:10" ht="18.75" customHeight="1">
      <c r="A19" s="544"/>
      <c r="B19" s="543"/>
      <c r="C19" s="543"/>
      <c r="D19" s="543"/>
      <c r="E19" s="543"/>
      <c r="F19" s="543"/>
      <c r="G19" s="543"/>
      <c r="H19" s="543"/>
      <c r="I19" s="543"/>
      <c r="J19" s="543"/>
    </row>
    <row r="20" spans="1:10" ht="45.75" customHeight="1">
      <c r="A20" s="545" t="s">
        <v>590</v>
      </c>
      <c r="B20" s="545"/>
      <c r="C20" s="545"/>
      <c r="D20" s="545"/>
      <c r="E20" s="545"/>
      <c r="F20" s="545"/>
      <c r="G20" s="545"/>
      <c r="H20" s="545"/>
      <c r="I20" s="545"/>
      <c r="J20" s="545"/>
    </row>
    <row r="25" spans="1:10" ht="37.5" customHeight="1"/>
  </sheetData>
  <mergeCells count="17">
    <mergeCell ref="A15:A19"/>
    <mergeCell ref="B15:J19"/>
    <mergeCell ref="A20:J20"/>
    <mergeCell ref="A9:A12"/>
    <mergeCell ref="C9:F9"/>
    <mergeCell ref="C10:F10"/>
    <mergeCell ref="C11:F11"/>
    <mergeCell ref="C12:F12"/>
    <mergeCell ref="A13:A14"/>
    <mergeCell ref="F13:J13"/>
    <mergeCell ref="F14:J14"/>
    <mergeCell ref="A2:J2"/>
    <mergeCell ref="H4:J4"/>
    <mergeCell ref="B5:J5"/>
    <mergeCell ref="B6:J6"/>
    <mergeCell ref="B7:J7"/>
    <mergeCell ref="B8:J8"/>
  </mergeCells>
  <phoneticPr fontId="2"/>
  <printOptions horizontalCentered="1"/>
  <pageMargins left="0.59055118110236227" right="0.59055118110236227" top="0.59055118110236227" bottom="0.59055118110236227" header="0.31496062992125984" footer="0.39370078740157483"/>
  <pageSetup paperSize="9" scale="72" orientation="portrait" r:id="rId1"/>
  <headerFooter>
    <oddFooter>&amp;C&amp;"ＭＳ ゴシック,標準"&amp;10&amp;P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E811-E28C-4D56-8EA4-360493B81EF1}">
  <sheetPr>
    <tabColor rgb="FFFF0000"/>
    <pageSetUpPr fitToPage="1"/>
  </sheetPr>
  <dimension ref="A1:H36"/>
  <sheetViews>
    <sheetView tabSelected="1" view="pageBreakPreview" zoomScale="115" zoomScaleNormal="100" zoomScaleSheetLayoutView="115" workbookViewId="0">
      <selection activeCell="B26" sqref="B26"/>
    </sheetView>
  </sheetViews>
  <sheetFormatPr defaultColWidth="18.125" defaultRowHeight="14.25"/>
  <cols>
    <col min="1" max="1" width="23.125" style="1" customWidth="1"/>
    <col min="2" max="5" width="17.125" style="1" customWidth="1"/>
    <col min="6" max="16384" width="18.125" style="1"/>
  </cols>
  <sheetData>
    <row r="1" spans="1:8">
      <c r="A1" s="1" t="s">
        <v>591</v>
      </c>
    </row>
    <row r="2" spans="1:8" ht="19.5" customHeight="1">
      <c r="A2" s="2" t="s">
        <v>592</v>
      </c>
      <c r="B2" s="2"/>
      <c r="C2" s="2"/>
      <c r="D2" s="2"/>
      <c r="E2" s="2"/>
    </row>
    <row r="3" spans="1:8">
      <c r="A3" s="3"/>
      <c r="B3" s="3"/>
      <c r="C3" s="3"/>
      <c r="D3" s="3"/>
      <c r="E3" s="3"/>
    </row>
    <row r="4" spans="1:8">
      <c r="A4" s="3"/>
      <c r="B4" s="3"/>
      <c r="C4" s="3"/>
      <c r="D4" s="4" t="s">
        <v>29</v>
      </c>
      <c r="E4" s="362"/>
      <c r="F4" s="3"/>
      <c r="G4" s="3"/>
      <c r="H4" s="3"/>
    </row>
    <row r="5" spans="1:8">
      <c r="A5" s="3"/>
      <c r="B5" s="3"/>
      <c r="C5" s="3"/>
      <c r="D5" s="4" t="s">
        <v>593</v>
      </c>
      <c r="E5" s="546"/>
      <c r="F5" s="3"/>
      <c r="G5" s="3"/>
      <c r="H5" s="3"/>
    </row>
    <row r="6" spans="1:8">
      <c r="A6" s="1" t="s">
        <v>594</v>
      </c>
    </row>
    <row r="7" spans="1:8">
      <c r="A7" s="15" t="s">
        <v>199</v>
      </c>
      <c r="B7" s="14" t="s">
        <v>595</v>
      </c>
      <c r="C7" s="14" t="s">
        <v>596</v>
      </c>
      <c r="D7" s="14" t="s">
        <v>68</v>
      </c>
      <c r="E7" s="14" t="s">
        <v>597</v>
      </c>
    </row>
    <row r="8" spans="1:8">
      <c r="A8" s="54"/>
      <c r="B8" s="547" t="s">
        <v>64</v>
      </c>
      <c r="C8" s="54"/>
      <c r="D8" s="547" t="s">
        <v>64</v>
      </c>
      <c r="E8" s="547" t="s">
        <v>64</v>
      </c>
    </row>
    <row r="9" spans="1:8">
      <c r="A9" s="54" t="s">
        <v>598</v>
      </c>
      <c r="B9" s="54"/>
      <c r="C9" s="54"/>
      <c r="D9" s="548"/>
      <c r="E9" s="549"/>
    </row>
    <row r="10" spans="1:8">
      <c r="A10" s="54" t="s">
        <v>110</v>
      </c>
      <c r="B10" s="72"/>
      <c r="C10" s="72"/>
      <c r="D10" s="548"/>
      <c r="E10" s="549"/>
    </row>
    <row r="11" spans="1:8">
      <c r="A11" s="54" t="s">
        <v>111</v>
      </c>
      <c r="B11" s="72"/>
      <c r="C11" s="72"/>
      <c r="D11" s="54" t="s">
        <v>599</v>
      </c>
      <c r="E11" s="549"/>
    </row>
    <row r="12" spans="1:8">
      <c r="A12" s="54" t="s">
        <v>112</v>
      </c>
      <c r="B12" s="72"/>
      <c r="C12" s="72"/>
      <c r="D12" s="550"/>
      <c r="E12" s="549"/>
    </row>
    <row r="13" spans="1:8">
      <c r="A13" s="54" t="s">
        <v>113</v>
      </c>
      <c r="B13" s="72"/>
      <c r="C13" s="72"/>
      <c r="D13" s="54"/>
      <c r="E13" s="549"/>
    </row>
    <row r="14" spans="1:8">
      <c r="A14" s="54"/>
      <c r="B14" s="72"/>
      <c r="C14" s="72"/>
      <c r="D14" s="54"/>
      <c r="E14" s="549"/>
    </row>
    <row r="15" spans="1:8">
      <c r="A15" s="54" t="s">
        <v>600</v>
      </c>
      <c r="B15" s="72"/>
      <c r="C15" s="72"/>
      <c r="D15" s="54"/>
      <c r="E15" s="549"/>
    </row>
    <row r="16" spans="1:8">
      <c r="A16" s="54" t="s">
        <v>601</v>
      </c>
      <c r="B16" s="72"/>
      <c r="C16" s="72"/>
      <c r="D16" s="54"/>
      <c r="E16" s="549"/>
    </row>
    <row r="17" spans="1:5">
      <c r="A17" s="54" t="s">
        <v>204</v>
      </c>
      <c r="B17" s="72"/>
      <c r="C17" s="72"/>
      <c r="D17" s="54"/>
      <c r="E17" s="549"/>
    </row>
    <row r="18" spans="1:5">
      <c r="A18" s="54" t="s">
        <v>383</v>
      </c>
      <c r="B18" s="72"/>
      <c r="C18" s="72"/>
      <c r="D18" s="54"/>
      <c r="E18" s="549"/>
    </row>
    <row r="19" spans="1:5">
      <c r="A19" s="54" t="s">
        <v>602</v>
      </c>
      <c r="B19" s="72"/>
      <c r="C19" s="72"/>
      <c r="D19" s="54"/>
      <c r="E19" s="549"/>
    </row>
    <row r="20" spans="1:5">
      <c r="A20" s="54" t="s">
        <v>603</v>
      </c>
      <c r="B20" s="72"/>
      <c r="C20" s="72"/>
      <c r="D20" s="54"/>
      <c r="E20" s="549"/>
    </row>
    <row r="21" spans="1:5">
      <c r="A21" s="54" t="s">
        <v>218</v>
      </c>
      <c r="B21" s="72"/>
      <c r="C21" s="72"/>
      <c r="D21" s="54"/>
      <c r="E21" s="549"/>
    </row>
    <row r="22" spans="1:5">
      <c r="A22" s="54"/>
      <c r="B22" s="72"/>
      <c r="C22" s="72"/>
      <c r="D22" s="54"/>
      <c r="E22" s="549"/>
    </row>
    <row r="23" spans="1:5">
      <c r="A23" s="54" t="s">
        <v>604</v>
      </c>
      <c r="B23" s="72"/>
      <c r="C23" s="72"/>
      <c r="D23" s="54"/>
      <c r="E23" s="549"/>
    </row>
    <row r="24" spans="1:5">
      <c r="A24" s="54" t="s">
        <v>605</v>
      </c>
      <c r="B24" s="72"/>
      <c r="C24" s="72"/>
      <c r="D24" s="54"/>
      <c r="E24" s="549"/>
    </row>
    <row r="25" spans="1:5">
      <c r="A25" s="54" t="s">
        <v>606</v>
      </c>
      <c r="B25" s="72"/>
      <c r="C25" s="72"/>
      <c r="D25" s="54"/>
      <c r="E25" s="549"/>
    </row>
    <row r="26" spans="1:5">
      <c r="A26" s="54"/>
      <c r="B26" s="72"/>
      <c r="C26" s="72"/>
      <c r="D26" s="54"/>
      <c r="E26" s="549"/>
    </row>
    <row r="27" spans="1:5">
      <c r="A27" s="54"/>
      <c r="B27" s="72"/>
      <c r="C27" s="72"/>
      <c r="D27" s="54"/>
      <c r="E27" s="551"/>
    </row>
    <row r="28" spans="1:5">
      <c r="A28" s="15" t="s">
        <v>25</v>
      </c>
      <c r="B28" s="21">
        <f>SUBTOTAL(109,B10:B27)</f>
        <v>0</v>
      </c>
      <c r="C28" s="21"/>
      <c r="D28" s="552">
        <f>IF(B28&gt;0,4701000*D12/12,0)</f>
        <v>0</v>
      </c>
      <c r="E28" s="552">
        <f>MIN(B28,D28)</f>
        <v>0</v>
      </c>
    </row>
    <row r="29" spans="1:5">
      <c r="A29" s="363"/>
      <c r="B29" s="363"/>
      <c r="C29" s="363"/>
      <c r="D29" s="363"/>
    </row>
    <row r="31" spans="1:5">
      <c r="A31" s="1" t="s">
        <v>607</v>
      </c>
    </row>
    <row r="32" spans="1:5">
      <c r="A32" s="15" t="s">
        <v>199</v>
      </c>
      <c r="B32" s="15" t="s">
        <v>608</v>
      </c>
      <c r="C32" s="15" t="s">
        <v>596</v>
      </c>
      <c r="D32" s="35"/>
      <c r="E32" s="22"/>
    </row>
    <row r="33" spans="1:5">
      <c r="A33" s="553" t="s">
        <v>194</v>
      </c>
      <c r="B33" s="547" t="s">
        <v>64</v>
      </c>
      <c r="C33" s="54"/>
      <c r="D33" s="363"/>
      <c r="E33" s="364"/>
    </row>
    <row r="34" spans="1:5">
      <c r="A34" s="554" t="s">
        <v>609</v>
      </c>
      <c r="B34" s="72"/>
      <c r="C34" s="72"/>
      <c r="D34" s="363"/>
      <c r="E34" s="364"/>
    </row>
    <row r="35" spans="1:5">
      <c r="A35" s="554" t="s">
        <v>609</v>
      </c>
      <c r="B35" s="72"/>
      <c r="C35" s="72"/>
      <c r="D35" s="363"/>
      <c r="E35" s="364"/>
    </row>
    <row r="36" spans="1:5">
      <c r="A36" s="528" t="s">
        <v>454</v>
      </c>
      <c r="B36" s="21">
        <f>SUM(B34:B35)</f>
        <v>0</v>
      </c>
      <c r="C36" s="21"/>
      <c r="D36" s="367"/>
      <c r="E36" s="368"/>
    </row>
  </sheetData>
  <mergeCells count="6">
    <mergeCell ref="E9:E27"/>
    <mergeCell ref="A29:D29"/>
    <mergeCell ref="D33:E33"/>
    <mergeCell ref="D34:E34"/>
    <mergeCell ref="D35:E35"/>
    <mergeCell ref="D36:E36"/>
  </mergeCells>
  <phoneticPr fontId="2"/>
  <dataValidations count="1">
    <dataValidation type="whole" allowBlank="1" showInputMessage="1" showErrorMessage="1" sqref="D12" xr:uid="{F4DA4109-682B-480F-8E8E-F43ABD83B157}">
      <formula1>0</formula1>
      <formula2>12</formula2>
    </dataValidation>
  </dataValidations>
  <printOptions horizontalCentered="1"/>
  <pageMargins left="0.59055118110236227" right="0.59055118110236227" top="0.59055118110236227" bottom="0.59055118110236227" header="0.31496062992125984" footer="0.39370078740157483"/>
  <pageSetup paperSize="9" fitToHeight="0" orientation="portrait" r:id="rId1"/>
  <headerFooter>
    <oddFooter>&amp;C&amp;"ＭＳ ゴシック,標準"&amp;10&amp;P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73F6E-5328-49B4-AEF6-25EF5A80BFF5}">
  <sheetPr>
    <pageSetUpPr fitToPage="1"/>
  </sheetPr>
  <dimension ref="A1:L83"/>
  <sheetViews>
    <sheetView showGridLines="0" view="pageBreakPreview" zoomScaleNormal="100" zoomScaleSheetLayoutView="100" workbookViewId="0">
      <selection activeCell="N30" sqref="N30"/>
    </sheetView>
  </sheetViews>
  <sheetFormatPr defaultRowHeight="13.5"/>
  <cols>
    <col min="1" max="1" width="17.625" style="100" customWidth="1"/>
    <col min="2" max="4" width="9" style="100"/>
    <col min="5" max="10" width="11.375" style="100" customWidth="1"/>
    <col min="11" max="11" width="13.375" style="100" customWidth="1"/>
    <col min="12" max="12" width="12.125" style="100" customWidth="1"/>
    <col min="13" max="16384" width="9" style="100"/>
  </cols>
  <sheetData>
    <row r="1" spans="1:12" ht="14.25">
      <c r="A1" s="119" t="s">
        <v>360</v>
      </c>
    </row>
    <row r="3" spans="1:12">
      <c r="A3" s="462" t="s">
        <v>359</v>
      </c>
      <c r="B3" s="462"/>
      <c r="C3" s="462"/>
      <c r="D3" s="462"/>
      <c r="E3" s="462"/>
      <c r="F3" s="462"/>
      <c r="G3" s="462"/>
      <c r="H3" s="462"/>
      <c r="I3" s="462"/>
      <c r="J3" s="462"/>
      <c r="K3" s="462"/>
      <c r="L3" s="462"/>
    </row>
    <row r="4" spans="1:12">
      <c r="L4" s="219" t="s">
        <v>358</v>
      </c>
    </row>
    <row r="5" spans="1:12">
      <c r="L5" s="219" t="s">
        <v>357</v>
      </c>
    </row>
    <row r="6" spans="1:12">
      <c r="A6" s="100" t="s">
        <v>356</v>
      </c>
    </row>
    <row r="7" spans="1:12">
      <c r="A7" s="218" t="s">
        <v>355</v>
      </c>
      <c r="B7" s="463" t="s">
        <v>354</v>
      </c>
      <c r="C7" s="464"/>
      <c r="D7" s="201" t="s">
        <v>353</v>
      </c>
      <c r="E7" s="435" t="s">
        <v>352</v>
      </c>
      <c r="F7" s="436"/>
      <c r="G7" s="436"/>
      <c r="H7" s="436"/>
      <c r="I7" s="437"/>
      <c r="J7" s="411" t="s">
        <v>351</v>
      </c>
      <c r="K7" s="411" t="s">
        <v>350</v>
      </c>
      <c r="L7" s="411" t="s">
        <v>20</v>
      </c>
    </row>
    <row r="8" spans="1:12">
      <c r="A8" s="205" t="s">
        <v>349</v>
      </c>
      <c r="B8" s="205" t="s">
        <v>348</v>
      </c>
      <c r="C8" s="205" t="s">
        <v>347</v>
      </c>
      <c r="D8" s="205" t="s">
        <v>346</v>
      </c>
      <c r="E8" s="206" t="s">
        <v>327</v>
      </c>
      <c r="F8" s="206" t="s">
        <v>326</v>
      </c>
      <c r="G8" s="206" t="s">
        <v>325</v>
      </c>
      <c r="H8" s="206" t="s">
        <v>324</v>
      </c>
      <c r="I8" s="205" t="s">
        <v>25</v>
      </c>
      <c r="J8" s="408"/>
      <c r="K8" s="408"/>
      <c r="L8" s="408"/>
    </row>
    <row r="9" spans="1:12">
      <c r="A9" s="216"/>
      <c r="B9" s="216"/>
      <c r="C9" s="210" t="s">
        <v>345</v>
      </c>
      <c r="D9" s="210" t="s">
        <v>310</v>
      </c>
      <c r="E9" s="217"/>
      <c r="F9" s="217"/>
      <c r="G9" s="217"/>
      <c r="H9" s="217"/>
      <c r="I9" s="216"/>
      <c r="J9" s="216"/>
      <c r="K9" s="216"/>
      <c r="L9" s="216"/>
    </row>
    <row r="10" spans="1:12">
      <c r="A10" s="460"/>
      <c r="B10" s="460"/>
      <c r="C10" s="215"/>
      <c r="D10" s="215"/>
      <c r="E10" s="213"/>
      <c r="F10" s="213"/>
      <c r="G10" s="213"/>
      <c r="H10" s="213"/>
      <c r="I10" s="209"/>
      <c r="J10" s="461"/>
      <c r="K10" s="461"/>
      <c r="L10" s="461"/>
    </row>
    <row r="11" spans="1:12" ht="28.5" customHeight="1">
      <c r="A11" s="454"/>
      <c r="B11" s="454"/>
      <c r="C11" s="214"/>
      <c r="D11" s="214"/>
      <c r="E11" s="211"/>
      <c r="F11" s="211"/>
      <c r="G11" s="211"/>
      <c r="H11" s="211"/>
      <c r="I11" s="207"/>
      <c r="J11" s="456"/>
      <c r="K11" s="456"/>
      <c r="L11" s="456"/>
    </row>
    <row r="12" spans="1:12" ht="13.5" customHeight="1">
      <c r="A12" s="453"/>
      <c r="B12" s="453"/>
      <c r="C12" s="210"/>
      <c r="D12" s="210"/>
      <c r="E12" s="213"/>
      <c r="F12" s="213"/>
      <c r="G12" s="213"/>
      <c r="H12" s="213"/>
      <c r="I12" s="209"/>
      <c r="J12" s="455"/>
      <c r="K12" s="455"/>
      <c r="L12" s="455"/>
    </row>
    <row r="13" spans="1:12" ht="28.5" customHeight="1">
      <c r="A13" s="454"/>
      <c r="B13" s="454"/>
      <c r="C13" s="214"/>
      <c r="D13" s="214"/>
      <c r="E13" s="211"/>
      <c r="F13" s="211"/>
      <c r="G13" s="211"/>
      <c r="H13" s="211"/>
      <c r="I13" s="207"/>
      <c r="J13" s="456"/>
      <c r="K13" s="456"/>
      <c r="L13" s="456"/>
    </row>
    <row r="14" spans="1:12" ht="13.5" customHeight="1">
      <c r="A14" s="453"/>
      <c r="B14" s="453"/>
      <c r="C14" s="210"/>
      <c r="D14" s="210"/>
      <c r="E14" s="213"/>
      <c r="F14" s="213"/>
      <c r="G14" s="213"/>
      <c r="H14" s="213"/>
      <c r="I14" s="209"/>
      <c r="J14" s="455"/>
      <c r="K14" s="455"/>
      <c r="L14" s="455"/>
    </row>
    <row r="15" spans="1:12" ht="28.5" customHeight="1">
      <c r="A15" s="454"/>
      <c r="B15" s="454"/>
      <c r="C15" s="212"/>
      <c r="D15" s="212"/>
      <c r="E15" s="211"/>
      <c r="F15" s="211"/>
      <c r="G15" s="211"/>
      <c r="H15" s="211"/>
      <c r="I15" s="207"/>
      <c r="J15" s="456"/>
      <c r="K15" s="456"/>
      <c r="L15" s="456"/>
    </row>
    <row r="16" spans="1:12" ht="13.5" customHeight="1">
      <c r="A16" s="453"/>
      <c r="B16" s="453"/>
      <c r="C16" s="210"/>
      <c r="D16" s="210"/>
      <c r="E16" s="213"/>
      <c r="F16" s="213"/>
      <c r="G16" s="213"/>
      <c r="H16" s="213"/>
      <c r="I16" s="209"/>
      <c r="J16" s="455"/>
      <c r="K16" s="455"/>
      <c r="L16" s="455"/>
    </row>
    <row r="17" spans="1:12" ht="28.5" customHeight="1">
      <c r="A17" s="454"/>
      <c r="B17" s="454"/>
      <c r="C17" s="212"/>
      <c r="D17" s="212"/>
      <c r="E17" s="211"/>
      <c r="F17" s="211"/>
      <c r="G17" s="211"/>
      <c r="H17" s="211"/>
      <c r="I17" s="207"/>
      <c r="J17" s="456"/>
      <c r="K17" s="456"/>
      <c r="L17" s="456"/>
    </row>
    <row r="18" spans="1:12" ht="13.5" customHeight="1">
      <c r="A18" s="453"/>
      <c r="B18" s="453"/>
      <c r="C18" s="210"/>
      <c r="D18" s="210"/>
      <c r="E18" s="213"/>
      <c r="F18" s="213"/>
      <c r="G18" s="213"/>
      <c r="H18" s="213"/>
      <c r="I18" s="209">
        <f>SUM(E18:H18)</f>
        <v>0</v>
      </c>
      <c r="J18" s="455"/>
      <c r="K18" s="455"/>
      <c r="L18" s="455"/>
    </row>
    <row r="19" spans="1:12" ht="28.5" customHeight="1">
      <c r="A19" s="454"/>
      <c r="B19" s="454"/>
      <c r="C19" s="212"/>
      <c r="D19" s="212"/>
      <c r="E19" s="211"/>
      <c r="F19" s="211"/>
      <c r="G19" s="211"/>
      <c r="H19" s="211"/>
      <c r="I19" s="207">
        <f>SUM(E19:H19)</f>
        <v>0</v>
      </c>
      <c r="J19" s="456"/>
      <c r="K19" s="456"/>
      <c r="L19" s="456"/>
    </row>
    <row r="20" spans="1:12" ht="13.5" customHeight="1">
      <c r="A20" s="457" t="s">
        <v>244</v>
      </c>
      <c r="B20" s="411"/>
      <c r="C20" s="210"/>
      <c r="D20" s="210"/>
      <c r="E20" s="209">
        <f t="shared" ref="E20:H21" si="0">SUM(E10,E12,E14,E16,E18)</f>
        <v>0</v>
      </c>
      <c r="F20" s="209">
        <f>SUM(F10,F12,F14,F16,F18)</f>
        <v>0</v>
      </c>
      <c r="G20" s="209">
        <f t="shared" si="0"/>
        <v>0</v>
      </c>
      <c r="H20" s="209">
        <f t="shared" si="0"/>
        <v>0</v>
      </c>
      <c r="I20" s="209">
        <f>SUM(E20:H20)</f>
        <v>0</v>
      </c>
      <c r="J20" s="451"/>
      <c r="K20" s="451"/>
      <c r="L20" s="451"/>
    </row>
    <row r="21" spans="1:12" ht="28.5" customHeight="1">
      <c r="A21" s="458"/>
      <c r="B21" s="408"/>
      <c r="C21" s="208">
        <f>SUM(C11,C13,C15,C17,C19)</f>
        <v>0</v>
      </c>
      <c r="D21" s="208">
        <f>SUM(D11,D13,D15,D17,D19)</f>
        <v>0</v>
      </c>
      <c r="E21" s="208">
        <f t="shared" si="0"/>
        <v>0</v>
      </c>
      <c r="F21" s="208">
        <f t="shared" si="0"/>
        <v>0</v>
      </c>
      <c r="G21" s="208">
        <f t="shared" si="0"/>
        <v>0</v>
      </c>
      <c r="H21" s="208">
        <f t="shared" si="0"/>
        <v>0</v>
      </c>
      <c r="I21" s="207">
        <f>SUM(E21:H21)</f>
        <v>0</v>
      </c>
      <c r="J21" s="459"/>
      <c r="K21" s="459"/>
      <c r="L21" s="459"/>
    </row>
    <row r="22" spans="1:12">
      <c r="A22" s="100" t="s">
        <v>344</v>
      </c>
    </row>
    <row r="23" spans="1:12">
      <c r="A23" s="100" t="s">
        <v>343</v>
      </c>
    </row>
    <row r="24" spans="1:12">
      <c r="A24" s="100" t="s">
        <v>342</v>
      </c>
    </row>
    <row r="25" spans="1:12">
      <c r="A25" s="100" t="s">
        <v>341</v>
      </c>
    </row>
    <row r="26" spans="1:12">
      <c r="A26" s="100" t="s">
        <v>340</v>
      </c>
    </row>
    <row r="27" spans="1:12">
      <c r="A27" s="100" t="s">
        <v>339</v>
      </c>
    </row>
    <row r="28" spans="1:12">
      <c r="A28" s="100" t="s">
        <v>338</v>
      </c>
    </row>
    <row r="29" spans="1:12">
      <c r="A29" s="100" t="s">
        <v>337</v>
      </c>
    </row>
    <row r="30" spans="1:12">
      <c r="A30" s="100" t="s">
        <v>336</v>
      </c>
    </row>
    <row r="32" spans="1:12">
      <c r="A32" s="100" t="s">
        <v>335</v>
      </c>
    </row>
    <row r="33" spans="1:12" ht="33.75" customHeight="1">
      <c r="A33" s="451" t="s">
        <v>333</v>
      </c>
      <c r="B33" s="450" t="s">
        <v>332</v>
      </c>
      <c r="C33" s="450" t="s">
        <v>331</v>
      </c>
      <c r="D33" s="450" t="s">
        <v>330</v>
      </c>
      <c r="E33" s="450" t="s">
        <v>329</v>
      </c>
      <c r="F33" s="450" t="s">
        <v>328</v>
      </c>
      <c r="G33" s="450"/>
      <c r="H33" s="450"/>
      <c r="I33" s="450"/>
      <c r="J33" s="450"/>
      <c r="K33" s="450" t="s">
        <v>20</v>
      </c>
      <c r="L33" s="450"/>
    </row>
    <row r="34" spans="1:12" ht="20.100000000000001" customHeight="1">
      <c r="A34" s="452"/>
      <c r="B34" s="450"/>
      <c r="C34" s="450"/>
      <c r="D34" s="450"/>
      <c r="E34" s="450"/>
      <c r="F34" s="206" t="s">
        <v>327</v>
      </c>
      <c r="G34" s="206" t="s">
        <v>326</v>
      </c>
      <c r="H34" s="206" t="s">
        <v>325</v>
      </c>
      <c r="I34" s="206" t="s">
        <v>324</v>
      </c>
      <c r="J34" s="205" t="s">
        <v>25</v>
      </c>
      <c r="K34" s="450"/>
      <c r="L34" s="450"/>
    </row>
    <row r="35" spans="1:12" ht="24" customHeight="1">
      <c r="A35" s="104"/>
      <c r="B35" s="104"/>
      <c r="C35" s="204"/>
      <c r="D35" s="204"/>
      <c r="E35" s="203"/>
      <c r="F35" s="203"/>
      <c r="G35" s="203"/>
      <c r="H35" s="203"/>
      <c r="I35" s="203"/>
      <c r="J35" s="203"/>
      <c r="K35" s="102"/>
      <c r="L35" s="195"/>
    </row>
    <row r="36" spans="1:12" ht="24" customHeight="1">
      <c r="A36" s="104"/>
      <c r="B36" s="104"/>
      <c r="C36" s="104"/>
      <c r="D36" s="104"/>
      <c r="E36" s="104"/>
      <c r="F36" s="104"/>
      <c r="G36" s="104"/>
      <c r="H36" s="104"/>
      <c r="I36" s="104"/>
      <c r="J36" s="104"/>
      <c r="K36" s="102"/>
      <c r="L36" s="195"/>
    </row>
    <row r="37" spans="1:12" ht="24" customHeight="1">
      <c r="A37" s="104"/>
      <c r="B37" s="104"/>
      <c r="C37" s="104"/>
      <c r="D37" s="104"/>
      <c r="E37" s="104"/>
      <c r="F37" s="104"/>
      <c r="G37" s="104"/>
      <c r="H37" s="104"/>
      <c r="I37" s="104"/>
      <c r="J37" s="104"/>
      <c r="K37" s="102"/>
      <c r="L37" s="195"/>
    </row>
    <row r="38" spans="1:12" ht="24" customHeight="1">
      <c r="A38" s="104"/>
      <c r="B38" s="104"/>
      <c r="C38" s="104"/>
      <c r="D38" s="104"/>
      <c r="E38" s="104"/>
      <c r="F38" s="104"/>
      <c r="G38" s="104"/>
      <c r="H38" s="104"/>
      <c r="I38" s="104"/>
      <c r="J38" s="104"/>
      <c r="K38" s="102"/>
      <c r="L38" s="195"/>
    </row>
    <row r="39" spans="1:12" ht="13.5" customHeight="1"/>
    <row r="40" spans="1:12">
      <c r="A40" s="100" t="s">
        <v>334</v>
      </c>
    </row>
    <row r="41" spans="1:12" ht="33.75" customHeight="1">
      <c r="A41" s="451" t="s">
        <v>333</v>
      </c>
      <c r="B41" s="450" t="s">
        <v>332</v>
      </c>
      <c r="C41" s="450" t="s">
        <v>331</v>
      </c>
      <c r="D41" s="450" t="s">
        <v>330</v>
      </c>
      <c r="E41" s="450" t="s">
        <v>329</v>
      </c>
      <c r="F41" s="450" t="s">
        <v>328</v>
      </c>
      <c r="G41" s="450"/>
      <c r="H41" s="450"/>
      <c r="I41" s="450"/>
      <c r="J41" s="450"/>
      <c r="K41" s="450" t="s">
        <v>20</v>
      </c>
      <c r="L41" s="450"/>
    </row>
    <row r="42" spans="1:12" ht="20.100000000000001" customHeight="1">
      <c r="A42" s="452"/>
      <c r="B42" s="450"/>
      <c r="C42" s="450"/>
      <c r="D42" s="450"/>
      <c r="E42" s="450"/>
      <c r="F42" s="206" t="s">
        <v>327</v>
      </c>
      <c r="G42" s="206" t="s">
        <v>326</v>
      </c>
      <c r="H42" s="206" t="s">
        <v>325</v>
      </c>
      <c r="I42" s="206" t="s">
        <v>324</v>
      </c>
      <c r="J42" s="205" t="s">
        <v>25</v>
      </c>
      <c r="K42" s="450"/>
      <c r="L42" s="450"/>
    </row>
    <row r="43" spans="1:12" ht="24" customHeight="1">
      <c r="A43" s="104"/>
      <c r="B43" s="104"/>
      <c r="C43" s="204"/>
      <c r="D43" s="204"/>
      <c r="E43" s="203"/>
      <c r="F43" s="203"/>
      <c r="G43" s="203"/>
      <c r="H43" s="203"/>
      <c r="I43" s="203"/>
      <c r="J43" s="203"/>
      <c r="K43" s="102"/>
      <c r="L43" s="195"/>
    </row>
    <row r="44" spans="1:12" ht="24" customHeight="1">
      <c r="A44" s="104"/>
      <c r="B44" s="104"/>
      <c r="C44" s="104"/>
      <c r="D44" s="104"/>
      <c r="E44" s="104"/>
      <c r="F44" s="104"/>
      <c r="G44" s="104"/>
      <c r="H44" s="104"/>
      <c r="I44" s="104"/>
      <c r="J44" s="104"/>
      <c r="K44" s="102"/>
      <c r="L44" s="195"/>
    </row>
    <row r="45" spans="1:12" ht="24" customHeight="1">
      <c r="A45" s="104"/>
      <c r="B45" s="104"/>
      <c r="C45" s="104"/>
      <c r="D45" s="104"/>
      <c r="E45" s="104"/>
      <c r="F45" s="104"/>
      <c r="G45" s="104"/>
      <c r="H45" s="104"/>
      <c r="I45" s="104"/>
      <c r="J45" s="104"/>
      <c r="K45" s="102"/>
      <c r="L45" s="195"/>
    </row>
    <row r="46" spans="1:12" ht="24" customHeight="1">
      <c r="A46" s="104"/>
      <c r="B46" s="104"/>
      <c r="C46" s="104"/>
      <c r="D46" s="104"/>
      <c r="E46" s="104"/>
      <c r="F46" s="104"/>
      <c r="G46" s="104"/>
      <c r="H46" s="104"/>
      <c r="I46" s="104"/>
      <c r="J46" s="104"/>
      <c r="K46" s="102"/>
      <c r="L46" s="195"/>
    </row>
    <row r="47" spans="1:12">
      <c r="A47" s="100" t="s">
        <v>323</v>
      </c>
    </row>
    <row r="48" spans="1:12">
      <c r="A48" s="100" t="s">
        <v>322</v>
      </c>
    </row>
    <row r="49" spans="1:12">
      <c r="A49" s="100" t="s">
        <v>321</v>
      </c>
    </row>
    <row r="50" spans="1:12">
      <c r="A50" s="100" t="s">
        <v>320</v>
      </c>
    </row>
    <row r="51" spans="1:12">
      <c r="A51" s="100" t="s">
        <v>319</v>
      </c>
    </row>
    <row r="53" spans="1:12">
      <c r="A53" s="100" t="s">
        <v>318</v>
      </c>
    </row>
    <row r="54" spans="1:12" ht="20.100000000000001" customHeight="1">
      <c r="A54" s="438" t="s">
        <v>317</v>
      </c>
      <c r="B54" s="439"/>
      <c r="C54" s="409" t="s">
        <v>316</v>
      </c>
      <c r="D54" s="442"/>
      <c r="E54" s="443"/>
      <c r="F54" s="409" t="s">
        <v>315</v>
      </c>
      <c r="G54" s="442"/>
      <c r="H54" s="446" t="s">
        <v>314</v>
      </c>
      <c r="I54" s="446"/>
      <c r="J54" s="442" t="s">
        <v>313</v>
      </c>
      <c r="K54" s="442"/>
      <c r="L54" s="443"/>
    </row>
    <row r="55" spans="1:12" ht="20.100000000000001" customHeight="1">
      <c r="A55" s="440"/>
      <c r="B55" s="441"/>
      <c r="C55" s="410"/>
      <c r="D55" s="444"/>
      <c r="E55" s="445"/>
      <c r="F55" s="410"/>
      <c r="G55" s="444"/>
      <c r="H55" s="446"/>
      <c r="I55" s="446"/>
      <c r="J55" s="444"/>
      <c r="K55" s="444"/>
      <c r="L55" s="445"/>
    </row>
    <row r="56" spans="1:12" ht="42" customHeight="1">
      <c r="A56" s="202" t="s">
        <v>312</v>
      </c>
      <c r="B56" s="201"/>
      <c r="C56" s="447" t="s">
        <v>311</v>
      </c>
      <c r="D56" s="448"/>
      <c r="E56" s="449"/>
      <c r="F56" s="198"/>
      <c r="G56" s="199" t="s">
        <v>310</v>
      </c>
      <c r="H56" s="200"/>
      <c r="I56" s="199" t="s">
        <v>310</v>
      </c>
      <c r="J56" s="198"/>
      <c r="K56" s="197"/>
      <c r="L56" s="196"/>
    </row>
    <row r="57" spans="1:12" ht="20.100000000000001" customHeight="1">
      <c r="A57" s="102"/>
      <c r="B57" s="195"/>
      <c r="C57" s="194"/>
      <c r="D57" s="193"/>
      <c r="E57" s="192"/>
      <c r="F57" s="194"/>
      <c r="G57" s="192"/>
      <c r="H57" s="194"/>
      <c r="I57" s="192"/>
      <c r="J57" s="194"/>
      <c r="K57" s="193"/>
      <c r="L57" s="192"/>
    </row>
    <row r="58" spans="1:12" ht="20.100000000000001" customHeight="1">
      <c r="A58" s="102"/>
      <c r="B58" s="195"/>
      <c r="C58" s="194"/>
      <c r="D58" s="193"/>
      <c r="E58" s="192"/>
      <c r="F58" s="194"/>
      <c r="G58" s="192"/>
      <c r="H58" s="194"/>
      <c r="I58" s="192"/>
      <c r="J58" s="194"/>
      <c r="K58" s="193"/>
      <c r="L58" s="192"/>
    </row>
    <row r="59" spans="1:12">
      <c r="A59" s="100" t="s">
        <v>309</v>
      </c>
    </row>
    <row r="61" spans="1:12">
      <c r="A61" s="100" t="s">
        <v>308</v>
      </c>
    </row>
    <row r="62" spans="1:12">
      <c r="A62" s="100" t="s">
        <v>307</v>
      </c>
    </row>
    <row r="63" spans="1:12">
      <c r="A63" s="190" t="s">
        <v>306</v>
      </c>
      <c r="B63" s="190"/>
      <c r="C63" s="190"/>
      <c r="D63" s="190"/>
      <c r="E63" s="190"/>
      <c r="F63" s="190"/>
      <c r="G63" s="190"/>
      <c r="H63" s="190"/>
      <c r="I63" s="190"/>
      <c r="J63" s="190"/>
      <c r="K63" s="190"/>
      <c r="L63" s="190"/>
    </row>
    <row r="64" spans="1:12">
      <c r="A64" s="190" t="s">
        <v>305</v>
      </c>
      <c r="B64" s="190"/>
      <c r="C64" s="190"/>
      <c r="D64" s="190" t="s">
        <v>304</v>
      </c>
      <c r="E64" s="190"/>
      <c r="F64" s="190"/>
      <c r="G64" s="190"/>
      <c r="H64" s="190"/>
      <c r="I64" s="190"/>
      <c r="J64" s="190"/>
      <c r="K64" s="190"/>
      <c r="L64" s="190"/>
    </row>
    <row r="65" spans="1:12">
      <c r="A65" s="190"/>
      <c r="B65" s="190"/>
      <c r="C65" s="190"/>
      <c r="D65" s="190"/>
      <c r="E65" s="190"/>
      <c r="F65" s="190"/>
      <c r="G65" s="190"/>
      <c r="H65" s="190"/>
      <c r="I65" s="190"/>
      <c r="J65" s="190"/>
      <c r="K65" s="190"/>
      <c r="L65" s="190"/>
    </row>
    <row r="66" spans="1:12">
      <c r="A66" s="190"/>
      <c r="B66" s="190"/>
      <c r="C66" s="190"/>
      <c r="D66" s="190" t="s">
        <v>303</v>
      </c>
      <c r="E66" s="190"/>
      <c r="F66" s="190"/>
      <c r="G66" s="190"/>
      <c r="H66" s="190"/>
      <c r="I66" s="190"/>
      <c r="J66" s="190"/>
      <c r="K66" s="190"/>
      <c r="L66" s="190"/>
    </row>
    <row r="67" spans="1:12">
      <c r="A67" s="190"/>
      <c r="B67" s="190"/>
      <c r="C67" s="190"/>
      <c r="D67" s="190"/>
      <c r="E67" s="190"/>
      <c r="F67" s="190"/>
      <c r="G67" s="190"/>
      <c r="H67" s="190"/>
      <c r="I67" s="190"/>
      <c r="J67" s="190"/>
      <c r="K67" s="190"/>
      <c r="L67" s="190"/>
    </row>
    <row r="68" spans="1:12">
      <c r="A68" s="190"/>
      <c r="B68" s="190"/>
      <c r="C68" s="190"/>
      <c r="D68" s="190" t="s">
        <v>302</v>
      </c>
      <c r="E68" s="190"/>
      <c r="F68" s="190"/>
      <c r="G68" s="190"/>
      <c r="H68" s="190"/>
      <c r="I68" s="190"/>
      <c r="J68" s="190"/>
      <c r="K68" s="190"/>
      <c r="L68" s="190"/>
    </row>
    <row r="70" spans="1:12">
      <c r="A70" s="100" t="s">
        <v>301</v>
      </c>
    </row>
    <row r="71" spans="1:12">
      <c r="A71" s="100" t="s">
        <v>300</v>
      </c>
    </row>
    <row r="72" spans="1:12">
      <c r="A72" s="100" t="s">
        <v>299</v>
      </c>
    </row>
    <row r="73" spans="1:12" ht="20.100000000000001" customHeight="1">
      <c r="A73" s="435" t="s">
        <v>298</v>
      </c>
      <c r="B73" s="436"/>
      <c r="C73" s="436"/>
      <c r="D73" s="436"/>
      <c r="E73" s="436"/>
      <c r="F73" s="435" t="s">
        <v>297</v>
      </c>
      <c r="G73" s="436"/>
      <c r="H73" s="436"/>
      <c r="I73" s="436"/>
      <c r="J73" s="436"/>
      <c r="K73" s="436"/>
      <c r="L73" s="437"/>
    </row>
    <row r="74" spans="1:12" ht="20.100000000000001" customHeight="1">
      <c r="A74" s="191" t="s">
        <v>296</v>
      </c>
      <c r="B74" s="190" t="s">
        <v>293</v>
      </c>
      <c r="C74" s="190"/>
      <c r="D74" s="190"/>
      <c r="E74" s="190"/>
      <c r="F74" s="191" t="s">
        <v>295</v>
      </c>
      <c r="G74" s="190"/>
      <c r="H74" s="190"/>
      <c r="I74" s="190"/>
      <c r="J74" s="190"/>
      <c r="K74" s="190"/>
      <c r="L74" s="189"/>
    </row>
    <row r="75" spans="1:12" ht="20.100000000000001" customHeight="1">
      <c r="A75" s="191" t="s">
        <v>294</v>
      </c>
      <c r="B75" s="190" t="s">
        <v>293</v>
      </c>
      <c r="C75" s="190"/>
      <c r="D75" s="190"/>
      <c r="E75" s="190"/>
      <c r="F75" s="191"/>
      <c r="G75" s="190"/>
      <c r="H75" s="190"/>
      <c r="I75" s="190"/>
      <c r="J75" s="190"/>
      <c r="K75" s="190"/>
      <c r="L75" s="189"/>
    </row>
    <row r="76" spans="1:12" ht="20.100000000000001" customHeight="1">
      <c r="A76" s="188"/>
      <c r="B76" s="187"/>
      <c r="C76" s="187"/>
      <c r="D76" s="187"/>
      <c r="E76" s="187"/>
      <c r="F76" s="188"/>
      <c r="G76" s="187"/>
      <c r="H76" s="187"/>
      <c r="I76" s="187"/>
      <c r="J76" s="187"/>
      <c r="K76" s="187"/>
      <c r="L76" s="186"/>
    </row>
    <row r="77" spans="1:12">
      <c r="A77" s="100" t="s">
        <v>292</v>
      </c>
    </row>
    <row r="79" spans="1:12">
      <c r="A79" s="100" t="s">
        <v>291</v>
      </c>
    </row>
    <row r="80" spans="1:12" ht="20.100000000000001" customHeight="1">
      <c r="A80" s="435" t="s">
        <v>290</v>
      </c>
      <c r="B80" s="436"/>
      <c r="C80" s="436"/>
      <c r="D80" s="436"/>
      <c r="E80" s="435" t="s">
        <v>289</v>
      </c>
      <c r="F80" s="436"/>
      <c r="G80" s="437"/>
      <c r="H80" s="435" t="s">
        <v>288</v>
      </c>
      <c r="I80" s="437"/>
      <c r="J80" s="436" t="s">
        <v>287</v>
      </c>
      <c r="K80" s="436"/>
      <c r="L80" s="437"/>
    </row>
    <row r="81" spans="1:12" ht="20.100000000000001" customHeight="1">
      <c r="A81" s="191"/>
      <c r="B81" s="190"/>
      <c r="C81" s="190"/>
      <c r="D81" s="190"/>
      <c r="E81" s="191"/>
      <c r="F81" s="190"/>
      <c r="G81" s="189"/>
      <c r="H81" s="191"/>
      <c r="I81" s="189"/>
      <c r="J81" s="190" t="s">
        <v>286</v>
      </c>
      <c r="K81" s="190"/>
      <c r="L81" s="189"/>
    </row>
    <row r="82" spans="1:12" ht="20.100000000000001" customHeight="1">
      <c r="A82" s="191"/>
      <c r="B82" s="190"/>
      <c r="C82" s="190"/>
      <c r="D82" s="190"/>
      <c r="E82" s="191"/>
      <c r="F82" s="190"/>
      <c r="G82" s="189"/>
      <c r="H82" s="191" t="s">
        <v>285</v>
      </c>
      <c r="I82" s="189"/>
      <c r="J82" s="190" t="s">
        <v>284</v>
      </c>
      <c r="K82" s="190"/>
      <c r="L82" s="189"/>
    </row>
    <row r="83" spans="1:12" ht="20.100000000000001" customHeight="1">
      <c r="A83" s="188"/>
      <c r="B83" s="187"/>
      <c r="C83" s="187"/>
      <c r="D83" s="187"/>
      <c r="E83" s="188"/>
      <c r="F83" s="187"/>
      <c r="G83" s="186"/>
      <c r="H83" s="188"/>
      <c r="I83" s="186"/>
      <c r="J83" s="187"/>
      <c r="K83" s="187"/>
      <c r="L83" s="186"/>
    </row>
  </sheetData>
  <mergeCells count="62">
    <mergeCell ref="A3:L3"/>
    <mergeCell ref="B7:C7"/>
    <mergeCell ref="E7:I7"/>
    <mergeCell ref="J7:J8"/>
    <mergeCell ref="K7:K8"/>
    <mergeCell ref="L7:L8"/>
    <mergeCell ref="A12:A13"/>
    <mergeCell ref="B12:B13"/>
    <mergeCell ref="J12:J13"/>
    <mergeCell ref="K12:K13"/>
    <mergeCell ref="L12:L13"/>
    <mergeCell ref="A10:A11"/>
    <mergeCell ref="B10:B11"/>
    <mergeCell ref="J10:J11"/>
    <mergeCell ref="K10:K11"/>
    <mergeCell ref="L10:L11"/>
    <mergeCell ref="A16:A17"/>
    <mergeCell ref="B16:B17"/>
    <mergeCell ref="J16:J17"/>
    <mergeCell ref="K16:K17"/>
    <mergeCell ref="L16:L17"/>
    <mergeCell ref="A14:A15"/>
    <mergeCell ref="B14:B15"/>
    <mergeCell ref="J14:J15"/>
    <mergeCell ref="K14:K15"/>
    <mergeCell ref="L14:L15"/>
    <mergeCell ref="A20:A21"/>
    <mergeCell ref="B20:B21"/>
    <mergeCell ref="J20:J21"/>
    <mergeCell ref="K20:K21"/>
    <mergeCell ref="L20:L21"/>
    <mergeCell ref="A18:A19"/>
    <mergeCell ref="B18:B19"/>
    <mergeCell ref="J18:J19"/>
    <mergeCell ref="K18:K19"/>
    <mergeCell ref="L18:L19"/>
    <mergeCell ref="C56:E56"/>
    <mergeCell ref="K33:L34"/>
    <mergeCell ref="A41:A42"/>
    <mergeCell ref="B41:B42"/>
    <mergeCell ref="C41:C42"/>
    <mergeCell ref="D41:D42"/>
    <mergeCell ref="E41:E42"/>
    <mergeCell ref="F41:J41"/>
    <mergeCell ref="K41:L42"/>
    <mergeCell ref="A33:A34"/>
    <mergeCell ref="B33:B34"/>
    <mergeCell ref="C33:C34"/>
    <mergeCell ref="D33:D34"/>
    <mergeCell ref="E33:E34"/>
    <mergeCell ref="F33:J33"/>
    <mergeCell ref="A54:B55"/>
    <mergeCell ref="C54:E55"/>
    <mergeCell ref="F54:G55"/>
    <mergeCell ref="H54:I55"/>
    <mergeCell ref="J54:L55"/>
    <mergeCell ref="A73:E73"/>
    <mergeCell ref="F73:L73"/>
    <mergeCell ref="A80:D80"/>
    <mergeCell ref="E80:G80"/>
    <mergeCell ref="H80:I80"/>
    <mergeCell ref="J80:L80"/>
  </mergeCells>
  <phoneticPr fontId="2"/>
  <printOptions horizontalCentered="1"/>
  <pageMargins left="0.51181102362204722" right="0.51181102362204722" top="0.74803149606299213" bottom="0.74803149606299213" header="0.31496062992125984" footer="0.31496062992125984"/>
  <pageSetup paperSize="9" fitToHeight="0" orientation="landscape" blackAndWhite="1" r:id="rId1"/>
  <rowBreaks count="2" manualBreakCount="2">
    <brk id="30" max="11" man="1"/>
    <brk id="52"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FF4A-2BB8-4EA2-8736-CAACED45ADD0}">
  <sheetPr>
    <pageSetUpPr fitToPage="1"/>
  </sheetPr>
  <dimension ref="A1:E112"/>
  <sheetViews>
    <sheetView showGridLines="0" view="pageBreakPreview" topLeftCell="A57" zoomScaleNormal="100" zoomScaleSheetLayoutView="100" workbookViewId="0">
      <selection activeCell="N30" sqref="N30"/>
    </sheetView>
  </sheetViews>
  <sheetFormatPr defaultColWidth="9" defaultRowHeight="13.5"/>
  <cols>
    <col min="1" max="1" width="47.75" style="115" customWidth="1"/>
    <col min="2" max="4" width="12.375" style="115" customWidth="1"/>
    <col min="5" max="5" width="40.625" style="115" customWidth="1"/>
    <col min="6" max="16384" width="9" style="115"/>
  </cols>
  <sheetData>
    <row r="1" spans="1:5">
      <c r="A1" s="115" t="s">
        <v>411</v>
      </c>
    </row>
    <row r="3" spans="1:5" ht="14.25">
      <c r="A3" s="165" t="s">
        <v>242</v>
      </c>
      <c r="B3" s="164"/>
      <c r="C3" s="164"/>
      <c r="D3" s="164"/>
      <c r="E3" s="164"/>
    </row>
    <row r="6" spans="1:5">
      <c r="E6" s="163" t="str">
        <f>'別紙3-1'!L5</f>
        <v>（へき地医療拠点病院名　　　　　　　　        ）</v>
      </c>
    </row>
    <row r="7" spans="1:5">
      <c r="A7" s="115" t="s">
        <v>240</v>
      </c>
    </row>
    <row r="8" spans="1:5" ht="17.100000000000001" customHeight="1">
      <c r="A8" s="147" t="s">
        <v>199</v>
      </c>
      <c r="B8" s="162" t="s">
        <v>239</v>
      </c>
      <c r="C8" s="161" t="s">
        <v>572</v>
      </c>
      <c r="D8" s="161" t="s">
        <v>573</v>
      </c>
      <c r="E8" s="161" t="s">
        <v>197</v>
      </c>
    </row>
    <row r="9" spans="1:5" ht="17.100000000000001" customHeight="1">
      <c r="A9" s="160" t="s">
        <v>410</v>
      </c>
      <c r="B9" s="149" t="s">
        <v>64</v>
      </c>
      <c r="C9" s="149" t="s">
        <v>64</v>
      </c>
      <c r="D9" s="149" t="s">
        <v>64</v>
      </c>
      <c r="E9" s="157"/>
    </row>
    <row r="10" spans="1:5" ht="17.100000000000001" customHeight="1">
      <c r="A10" s="151" t="s">
        <v>235</v>
      </c>
      <c r="B10" s="150"/>
      <c r="C10" s="149"/>
      <c r="D10" s="149"/>
      <c r="E10" s="148"/>
    </row>
    <row r="11" spans="1:5" ht="17.100000000000001" customHeight="1">
      <c r="A11" s="151" t="s">
        <v>386</v>
      </c>
      <c r="B11" s="150"/>
      <c r="C11" s="149"/>
      <c r="D11" s="149"/>
      <c r="E11" s="148"/>
    </row>
    <row r="12" spans="1:5" ht="17.100000000000001" customHeight="1">
      <c r="A12" s="151" t="s">
        <v>223</v>
      </c>
      <c r="B12" s="150"/>
      <c r="C12" s="149"/>
      <c r="D12" s="149"/>
      <c r="E12" s="148"/>
    </row>
    <row r="13" spans="1:5" ht="17.100000000000001" customHeight="1">
      <c r="A13" s="151" t="s">
        <v>222</v>
      </c>
      <c r="B13" s="150"/>
      <c r="C13" s="149"/>
      <c r="D13" s="149"/>
      <c r="E13" s="148"/>
    </row>
    <row r="14" spans="1:5" ht="17.100000000000001" customHeight="1">
      <c r="A14" s="151" t="s">
        <v>404</v>
      </c>
      <c r="B14" s="150"/>
      <c r="C14" s="149"/>
      <c r="D14" s="149"/>
      <c r="E14" s="148"/>
    </row>
    <row r="15" spans="1:5" ht="17.100000000000001" customHeight="1">
      <c r="A15" s="151" t="s">
        <v>220</v>
      </c>
      <c r="B15" s="150"/>
      <c r="C15" s="149"/>
      <c r="D15" s="149"/>
      <c r="E15" s="148"/>
    </row>
    <row r="16" spans="1:5" ht="17.100000000000001" customHeight="1">
      <c r="A16" s="151" t="s">
        <v>233</v>
      </c>
      <c r="B16" s="150"/>
      <c r="C16" s="149"/>
      <c r="D16" s="149"/>
      <c r="E16" s="148"/>
    </row>
    <row r="17" spans="1:5" ht="17.100000000000001" customHeight="1">
      <c r="A17" s="151" t="s">
        <v>223</v>
      </c>
      <c r="B17" s="150"/>
      <c r="C17" s="149"/>
      <c r="D17" s="149"/>
      <c r="E17" s="148"/>
    </row>
    <row r="18" spans="1:5" ht="17.100000000000001" customHeight="1">
      <c r="A18" s="151" t="s">
        <v>222</v>
      </c>
      <c r="B18" s="150"/>
      <c r="C18" s="149"/>
      <c r="D18" s="149"/>
      <c r="E18" s="148"/>
    </row>
    <row r="19" spans="1:5" ht="17.100000000000001" customHeight="1">
      <c r="A19" s="151" t="s">
        <v>404</v>
      </c>
      <c r="B19" s="150"/>
      <c r="C19" s="149"/>
      <c r="D19" s="149"/>
      <c r="E19" s="148"/>
    </row>
    <row r="20" spans="1:5" ht="17.100000000000001" customHeight="1">
      <c r="A20" s="151" t="s">
        <v>220</v>
      </c>
      <c r="B20" s="150"/>
      <c r="C20" s="149"/>
      <c r="D20" s="149"/>
      <c r="E20" s="148"/>
    </row>
    <row r="21" spans="1:5" ht="17.100000000000001" customHeight="1">
      <c r="A21" s="151" t="s">
        <v>232</v>
      </c>
      <c r="B21" s="150"/>
      <c r="C21" s="149"/>
      <c r="D21" s="149"/>
      <c r="E21" s="148"/>
    </row>
    <row r="22" spans="1:5" ht="17.100000000000001" customHeight="1">
      <c r="A22" s="151" t="s">
        <v>409</v>
      </c>
      <c r="B22" s="150"/>
      <c r="C22" s="149"/>
      <c r="D22" s="149"/>
      <c r="E22" s="148"/>
    </row>
    <row r="23" spans="1:5" ht="17.100000000000001" customHeight="1">
      <c r="A23" s="159" t="s">
        <v>408</v>
      </c>
      <c r="B23" s="150"/>
      <c r="C23" s="149"/>
      <c r="D23" s="149"/>
      <c r="E23" s="148"/>
    </row>
    <row r="24" spans="1:5" ht="27">
      <c r="A24" s="155" t="s">
        <v>407</v>
      </c>
      <c r="B24" s="150"/>
      <c r="C24" s="149"/>
      <c r="D24" s="149"/>
      <c r="E24" s="148"/>
    </row>
    <row r="25" spans="1:5">
      <c r="A25" s="156" t="s">
        <v>406</v>
      </c>
      <c r="B25" s="150"/>
      <c r="C25" s="149"/>
      <c r="D25" s="149"/>
      <c r="E25" s="148"/>
    </row>
    <row r="26" spans="1:5" ht="19.5" customHeight="1">
      <c r="A26" s="156" t="s">
        <v>228</v>
      </c>
      <c r="B26" s="150"/>
      <c r="C26" s="149"/>
      <c r="D26" s="149"/>
      <c r="E26" s="148"/>
    </row>
    <row r="27" spans="1:5">
      <c r="A27" s="152" t="s">
        <v>395</v>
      </c>
      <c r="B27" s="150"/>
      <c r="C27" s="149"/>
      <c r="D27" s="149"/>
      <c r="E27" s="148"/>
    </row>
    <row r="28" spans="1:5">
      <c r="A28" s="152" t="s">
        <v>205</v>
      </c>
      <c r="B28" s="150"/>
      <c r="C28" s="149"/>
      <c r="D28" s="149"/>
      <c r="E28" s="148"/>
    </row>
    <row r="29" spans="1:5">
      <c r="A29" s="156" t="s">
        <v>405</v>
      </c>
      <c r="B29" s="150"/>
      <c r="C29" s="149"/>
      <c r="D29" s="149"/>
      <c r="E29" s="148"/>
    </row>
    <row r="30" spans="1:5" ht="30.75" customHeight="1">
      <c r="A30" s="156" t="s">
        <v>225</v>
      </c>
      <c r="B30" s="150"/>
      <c r="C30" s="149"/>
      <c r="D30" s="149"/>
      <c r="E30" s="148"/>
    </row>
    <row r="31" spans="1:5" ht="17.100000000000001" customHeight="1">
      <c r="A31" s="151" t="s">
        <v>224</v>
      </c>
      <c r="B31" s="150"/>
      <c r="C31" s="149"/>
      <c r="D31" s="149"/>
      <c r="E31" s="148"/>
    </row>
    <row r="32" spans="1:5" ht="17.100000000000001" customHeight="1">
      <c r="A32" s="151" t="s">
        <v>223</v>
      </c>
      <c r="B32" s="150"/>
      <c r="C32" s="149"/>
      <c r="D32" s="149"/>
      <c r="E32" s="148"/>
    </row>
    <row r="33" spans="1:5" ht="17.100000000000001" customHeight="1">
      <c r="A33" s="151" t="s">
        <v>222</v>
      </c>
      <c r="B33" s="150"/>
      <c r="C33" s="149"/>
      <c r="D33" s="149"/>
      <c r="E33" s="148"/>
    </row>
    <row r="34" spans="1:5" ht="17.100000000000001" customHeight="1">
      <c r="A34" s="151" t="s">
        <v>404</v>
      </c>
      <c r="B34" s="150"/>
      <c r="C34" s="149"/>
      <c r="D34" s="149"/>
      <c r="E34" s="148"/>
    </row>
    <row r="35" spans="1:5" ht="17.100000000000001" customHeight="1">
      <c r="A35" s="151" t="s">
        <v>220</v>
      </c>
      <c r="B35" s="150"/>
      <c r="C35" s="149"/>
      <c r="D35" s="149"/>
      <c r="E35" s="148"/>
    </row>
    <row r="36" spans="1:5">
      <c r="A36" s="156" t="s">
        <v>403</v>
      </c>
      <c r="B36" s="150"/>
      <c r="C36" s="149"/>
      <c r="D36" s="149"/>
      <c r="E36" s="148"/>
    </row>
    <row r="37" spans="1:5" ht="17.100000000000001" customHeight="1">
      <c r="A37" s="153" t="s">
        <v>402</v>
      </c>
      <c r="B37" s="150"/>
      <c r="C37" s="149"/>
      <c r="D37" s="149"/>
      <c r="E37" s="148"/>
    </row>
    <row r="38" spans="1:5" ht="17.100000000000001" customHeight="1">
      <c r="A38" s="153" t="s">
        <v>401</v>
      </c>
      <c r="B38" s="150"/>
      <c r="C38" s="149"/>
      <c r="D38" s="149"/>
      <c r="E38" s="148"/>
    </row>
    <row r="39" spans="1:5" ht="17.100000000000001" customHeight="1">
      <c r="A39" s="151" t="s">
        <v>400</v>
      </c>
      <c r="B39" s="150"/>
      <c r="C39" s="149"/>
      <c r="D39" s="149"/>
      <c r="E39" s="148"/>
    </row>
    <row r="40" spans="1:5" ht="17.100000000000001" customHeight="1">
      <c r="A40" s="147" t="s">
        <v>202</v>
      </c>
      <c r="B40" s="141">
        <f>SUM(B10:B39)</f>
        <v>0</v>
      </c>
      <c r="C40" s="141">
        <f>'別紙3-3'!M6</f>
        <v>0</v>
      </c>
      <c r="D40" s="141">
        <f>MIN(B40,C40)</f>
        <v>0</v>
      </c>
      <c r="E40" s="140"/>
    </row>
    <row r="41" spans="1:5" ht="17.100000000000001" customHeight="1">
      <c r="A41" s="158" t="s">
        <v>217</v>
      </c>
      <c r="B41" s="149"/>
      <c r="C41" s="149"/>
      <c r="D41" s="149"/>
      <c r="E41" s="157"/>
    </row>
    <row r="42" spans="1:5" ht="17.100000000000001" customHeight="1">
      <c r="A42" s="153" t="s">
        <v>399</v>
      </c>
      <c r="B42" s="150"/>
      <c r="C42" s="149"/>
      <c r="D42" s="149"/>
      <c r="E42" s="148"/>
    </row>
    <row r="43" spans="1:5" ht="17.100000000000001" customHeight="1">
      <c r="A43" s="147" t="s">
        <v>202</v>
      </c>
      <c r="B43" s="141">
        <f>SUM(B41:B42)</f>
        <v>0</v>
      </c>
      <c r="C43" s="141" t="str">
        <f>'別紙3-3'!M16</f>
        <v/>
      </c>
      <c r="D43" s="141">
        <f>MIN(B43,C43)</f>
        <v>0</v>
      </c>
      <c r="E43" s="140"/>
    </row>
    <row r="44" spans="1:5" ht="17.100000000000001" customHeight="1">
      <c r="A44" s="158" t="s">
        <v>398</v>
      </c>
      <c r="B44" s="149"/>
      <c r="C44" s="149"/>
      <c r="D44" s="149"/>
      <c r="E44" s="157"/>
    </row>
    <row r="45" spans="1:5">
      <c r="A45" s="151" t="s">
        <v>397</v>
      </c>
      <c r="B45" s="150"/>
      <c r="C45" s="149"/>
      <c r="D45" s="149"/>
      <c r="E45" s="221"/>
    </row>
    <row r="46" spans="1:5">
      <c r="A46" s="151" t="s">
        <v>396</v>
      </c>
      <c r="B46" s="150"/>
      <c r="C46" s="149"/>
      <c r="D46" s="149"/>
      <c r="E46" s="221"/>
    </row>
    <row r="47" spans="1:5">
      <c r="A47" s="151" t="s">
        <v>383</v>
      </c>
      <c r="B47" s="150"/>
      <c r="C47" s="149"/>
      <c r="D47" s="149"/>
      <c r="E47" s="221"/>
    </row>
    <row r="48" spans="1:5">
      <c r="A48" s="151" t="s">
        <v>395</v>
      </c>
      <c r="B48" s="150"/>
      <c r="C48" s="149"/>
      <c r="D48" s="149"/>
      <c r="E48" s="221"/>
    </row>
    <row r="49" spans="1:5" ht="17.100000000000001" customHeight="1">
      <c r="A49" s="147" t="s">
        <v>202</v>
      </c>
      <c r="B49" s="141">
        <f>SUM(B45:B48)</f>
        <v>0</v>
      </c>
      <c r="C49" s="141" t="str">
        <f>'別紙3-3'!M22</f>
        <v/>
      </c>
      <c r="D49" s="141">
        <f>MIN(B49,C49)</f>
        <v>0</v>
      </c>
      <c r="E49" s="140"/>
    </row>
    <row r="50" spans="1:5" ht="17.100000000000001" customHeight="1">
      <c r="A50" s="154" t="s">
        <v>213</v>
      </c>
      <c r="B50" s="131"/>
      <c r="C50" s="131"/>
      <c r="D50" s="131"/>
      <c r="E50" s="144"/>
    </row>
    <row r="51" spans="1:5">
      <c r="A51" s="152" t="s">
        <v>394</v>
      </c>
      <c r="B51" s="150"/>
      <c r="C51" s="149"/>
      <c r="D51" s="149"/>
      <c r="E51" s="148"/>
    </row>
    <row r="52" spans="1:5">
      <c r="A52" s="152" t="s">
        <v>211</v>
      </c>
      <c r="B52" s="150"/>
      <c r="C52" s="149"/>
      <c r="D52" s="149"/>
      <c r="E52" s="148"/>
    </row>
    <row r="53" spans="1:5" ht="17.100000000000001" customHeight="1">
      <c r="A53" s="151" t="s">
        <v>393</v>
      </c>
      <c r="B53" s="150"/>
      <c r="C53" s="149"/>
      <c r="D53" s="149"/>
      <c r="E53" s="148"/>
    </row>
    <row r="54" spans="1:5" ht="17.100000000000001" customHeight="1">
      <c r="A54" s="147" t="s">
        <v>202</v>
      </c>
      <c r="B54" s="141">
        <f>SUM(B51:B53)</f>
        <v>0</v>
      </c>
      <c r="C54" s="141">
        <f>'別紙3-3'!M24</f>
        <v>0</v>
      </c>
      <c r="D54" s="141">
        <f>MIN(B54,C54)</f>
        <v>0</v>
      </c>
      <c r="E54" s="140"/>
    </row>
    <row r="55" spans="1:5" ht="17.100000000000001" customHeight="1">
      <c r="A55" s="145" t="s">
        <v>208</v>
      </c>
      <c r="B55" s="131"/>
      <c r="C55" s="131"/>
      <c r="D55" s="131"/>
      <c r="E55" s="144"/>
    </row>
    <row r="56" spans="1:5" ht="36.75" customHeight="1">
      <c r="A56" s="156" t="s">
        <v>392</v>
      </c>
      <c r="B56" s="150"/>
      <c r="C56" s="149"/>
      <c r="D56" s="149"/>
      <c r="E56" s="148"/>
    </row>
    <row r="57" spans="1:5">
      <c r="A57" s="152" t="s">
        <v>391</v>
      </c>
      <c r="B57" s="150"/>
      <c r="C57" s="149"/>
      <c r="D57" s="149"/>
      <c r="E57" s="148"/>
    </row>
    <row r="58" spans="1:5" ht="17.100000000000001" customHeight="1">
      <c r="A58" s="151" t="s">
        <v>383</v>
      </c>
      <c r="B58" s="150"/>
      <c r="C58" s="149"/>
      <c r="D58" s="149"/>
      <c r="E58" s="148"/>
    </row>
    <row r="59" spans="1:5" ht="17.100000000000001" customHeight="1">
      <c r="A59" s="151" t="s">
        <v>205</v>
      </c>
      <c r="B59" s="150"/>
      <c r="C59" s="149"/>
      <c r="D59" s="149"/>
      <c r="E59" s="148"/>
    </row>
    <row r="60" spans="1:5" ht="17.100000000000001" customHeight="1">
      <c r="A60" s="151" t="s">
        <v>204</v>
      </c>
      <c r="B60" s="150"/>
      <c r="C60" s="149"/>
      <c r="D60" s="149"/>
      <c r="E60" s="148"/>
    </row>
    <row r="61" spans="1:5" ht="17.100000000000001" customHeight="1">
      <c r="A61" s="151" t="s">
        <v>390</v>
      </c>
      <c r="B61" s="150"/>
      <c r="C61" s="149"/>
      <c r="D61" s="149"/>
      <c r="E61" s="148"/>
    </row>
    <row r="62" spans="1:5" ht="27">
      <c r="A62" s="152" t="s">
        <v>389</v>
      </c>
      <c r="B62" s="150"/>
      <c r="C62" s="149"/>
      <c r="D62" s="149"/>
      <c r="E62" s="148"/>
    </row>
    <row r="63" spans="1:5" ht="17.100000000000001" customHeight="1">
      <c r="A63" s="147" t="s">
        <v>202</v>
      </c>
      <c r="B63" s="141">
        <f>SUM(B56:B62)</f>
        <v>0</v>
      </c>
      <c r="C63" s="141">
        <f>'別紙3-3'!M26</f>
        <v>0</v>
      </c>
      <c r="D63" s="141">
        <f>MIN(B63,C63)</f>
        <v>0</v>
      </c>
      <c r="E63" s="140"/>
    </row>
    <row r="64" spans="1:5" ht="17.100000000000001" customHeight="1">
      <c r="A64" s="158" t="s">
        <v>388</v>
      </c>
      <c r="B64" s="149"/>
      <c r="C64" s="149"/>
      <c r="D64" s="149"/>
      <c r="E64" s="157"/>
    </row>
    <row r="65" spans="1:5" ht="17.100000000000001" customHeight="1">
      <c r="A65" s="151" t="s">
        <v>387</v>
      </c>
      <c r="B65" s="150"/>
      <c r="C65" s="149"/>
      <c r="D65" s="149"/>
      <c r="E65" s="148"/>
    </row>
    <row r="66" spans="1:5" ht="17.100000000000001" customHeight="1">
      <c r="A66" s="151" t="s">
        <v>386</v>
      </c>
      <c r="B66" s="150"/>
      <c r="C66" s="149"/>
      <c r="D66" s="149"/>
      <c r="E66" s="148"/>
    </row>
    <row r="67" spans="1:5" ht="17.100000000000001" customHeight="1">
      <c r="A67" s="151" t="s">
        <v>233</v>
      </c>
      <c r="B67" s="150"/>
      <c r="C67" s="149"/>
      <c r="D67" s="149"/>
      <c r="E67" s="148"/>
    </row>
    <row r="68" spans="1:5" ht="17.100000000000001" customHeight="1">
      <c r="A68" s="151" t="s">
        <v>385</v>
      </c>
      <c r="B68" s="150"/>
      <c r="C68" s="149"/>
      <c r="D68" s="149"/>
      <c r="E68" s="148"/>
    </row>
    <row r="69" spans="1:5" ht="17.100000000000001" customHeight="1">
      <c r="A69" s="151" t="s">
        <v>384</v>
      </c>
      <c r="B69" s="150"/>
      <c r="C69" s="149"/>
      <c r="D69" s="149"/>
      <c r="E69" s="148"/>
    </row>
    <row r="70" spans="1:5" ht="17.100000000000001" customHeight="1">
      <c r="A70" s="151" t="s">
        <v>383</v>
      </c>
      <c r="B70" s="150"/>
      <c r="C70" s="149"/>
      <c r="D70" s="149"/>
      <c r="E70" s="148"/>
    </row>
    <row r="71" spans="1:5" ht="17.100000000000001" customHeight="1">
      <c r="A71" s="151" t="s">
        <v>227</v>
      </c>
      <c r="B71" s="150"/>
      <c r="C71" s="149"/>
      <c r="D71" s="149"/>
      <c r="E71" s="148"/>
    </row>
    <row r="72" spans="1:5" ht="17.100000000000001" customHeight="1">
      <c r="A72" s="151" t="s">
        <v>382</v>
      </c>
      <c r="B72" s="150"/>
      <c r="C72" s="149"/>
      <c r="D72" s="149"/>
      <c r="E72" s="148"/>
    </row>
    <row r="73" spans="1:5" ht="17.100000000000001" customHeight="1">
      <c r="A73" s="151" t="s">
        <v>205</v>
      </c>
      <c r="B73" s="150"/>
      <c r="C73" s="149"/>
      <c r="D73" s="149"/>
      <c r="E73" s="148"/>
    </row>
    <row r="74" spans="1:5" ht="17.100000000000001" customHeight="1">
      <c r="A74" s="151" t="s">
        <v>224</v>
      </c>
      <c r="B74" s="150"/>
      <c r="C74" s="149"/>
      <c r="D74" s="149"/>
      <c r="E74" s="148"/>
    </row>
    <row r="75" spans="1:5" ht="17.100000000000001" customHeight="1">
      <c r="A75" s="147" t="s">
        <v>202</v>
      </c>
      <c r="B75" s="141">
        <f>SUM(B65:B74)</f>
        <v>0</v>
      </c>
      <c r="C75" s="141" t="str">
        <f>'別紙3-3'!M33</f>
        <v/>
      </c>
      <c r="D75" s="141">
        <f>MIN(B75,C75)</f>
        <v>0</v>
      </c>
      <c r="E75" s="140"/>
    </row>
    <row r="76" spans="1:5" ht="17.100000000000001" customHeight="1">
      <c r="A76" s="139" t="s">
        <v>193</v>
      </c>
      <c r="B76" s="220">
        <f>SUM(B40,B43,B49,B54,B63,B75,)</f>
        <v>0</v>
      </c>
      <c r="C76" s="220">
        <f>SUM(C40,C43,C49,C54,C63,C75,)</f>
        <v>0</v>
      </c>
      <c r="D76" s="220">
        <f>SUM(D40,D43,D49,D54,D63,D75,)</f>
        <v>0</v>
      </c>
      <c r="E76" s="138"/>
    </row>
    <row r="77" spans="1:5" ht="17.100000000000001" customHeight="1">
      <c r="A77" s="145" t="s">
        <v>201</v>
      </c>
      <c r="B77" s="131"/>
      <c r="C77" s="131"/>
      <c r="D77" s="131"/>
      <c r="E77" s="144"/>
    </row>
    <row r="78" spans="1:5" ht="17.100000000000001" customHeight="1">
      <c r="A78" s="143"/>
      <c r="B78" s="129"/>
      <c r="C78" s="125"/>
      <c r="D78" s="125"/>
      <c r="E78" s="142"/>
    </row>
    <row r="79" spans="1:5" ht="17.100000000000001" customHeight="1">
      <c r="A79" s="139" t="s">
        <v>193</v>
      </c>
      <c r="B79" s="141">
        <f>SUM(B78)</f>
        <v>0</v>
      </c>
      <c r="C79" s="141"/>
      <c r="D79" s="141"/>
      <c r="E79" s="140"/>
    </row>
    <row r="80" spans="1:5" ht="17.100000000000001" customHeight="1">
      <c r="A80" s="139" t="s">
        <v>65</v>
      </c>
      <c r="B80" s="125">
        <f>SUM(B76,B79)</f>
        <v>0</v>
      </c>
      <c r="C80" s="125"/>
      <c r="D80" s="125"/>
      <c r="E80" s="138"/>
    </row>
    <row r="81" spans="1:5" ht="17.100000000000001" customHeight="1">
      <c r="A81" s="121"/>
      <c r="B81" s="120"/>
      <c r="C81" s="120"/>
      <c r="D81" s="120"/>
    </row>
    <row r="82" spans="1:5" ht="17.100000000000001" customHeight="1">
      <c r="A82" s="137" t="s">
        <v>200</v>
      </c>
      <c r="B82" s="120"/>
      <c r="C82" s="120"/>
      <c r="D82" s="120"/>
      <c r="E82" s="120"/>
    </row>
    <row r="83" spans="1:5" ht="17.100000000000001" customHeight="1">
      <c r="A83" s="132" t="s">
        <v>199</v>
      </c>
      <c r="B83" s="136" t="s">
        <v>198</v>
      </c>
      <c r="C83" s="135" t="s">
        <v>197</v>
      </c>
      <c r="D83" s="134"/>
      <c r="E83" s="133"/>
    </row>
    <row r="84" spans="1:5" ht="17.100000000000001" customHeight="1">
      <c r="A84" s="132"/>
      <c r="B84" s="131" t="s">
        <v>196</v>
      </c>
      <c r="C84" s="412"/>
      <c r="D84" s="413"/>
      <c r="E84" s="414"/>
    </row>
    <row r="85" spans="1:5" ht="17.100000000000001" customHeight="1">
      <c r="A85" s="130" t="s">
        <v>195</v>
      </c>
      <c r="B85" s="129"/>
      <c r="C85" s="415"/>
      <c r="D85" s="416"/>
      <c r="E85" s="417"/>
    </row>
    <row r="86" spans="1:5" ht="17.100000000000001" customHeight="1">
      <c r="A86" s="128" t="s">
        <v>194</v>
      </c>
      <c r="B86" s="127"/>
      <c r="C86" s="415"/>
      <c r="D86" s="416"/>
      <c r="E86" s="417"/>
    </row>
    <row r="87" spans="1:5" ht="17.100000000000001" customHeight="1">
      <c r="A87" s="126" t="s">
        <v>193</v>
      </c>
      <c r="B87" s="125">
        <f>SUM(B85:B86)</f>
        <v>0</v>
      </c>
      <c r="C87" s="124"/>
      <c r="D87" s="123"/>
      <c r="E87" s="122"/>
    </row>
    <row r="88" spans="1:5" ht="17.100000000000001" customHeight="1">
      <c r="A88" s="121"/>
      <c r="B88" s="120"/>
      <c r="C88" s="120"/>
      <c r="D88" s="120"/>
    </row>
    <row r="89" spans="1:5">
      <c r="A89" s="115" t="s">
        <v>381</v>
      </c>
    </row>
    <row r="90" spans="1:5">
      <c r="A90" s="115" t="s">
        <v>380</v>
      </c>
    </row>
    <row r="91" spans="1:5">
      <c r="A91" s="115" t="s">
        <v>379</v>
      </c>
    </row>
    <row r="92" spans="1:5">
      <c r="A92" s="115" t="s">
        <v>378</v>
      </c>
    </row>
    <row r="93" spans="1:5">
      <c r="A93" s="115" t="s">
        <v>377</v>
      </c>
    </row>
    <row r="94" spans="1:5">
      <c r="A94" s="115" t="s">
        <v>376</v>
      </c>
    </row>
    <row r="95" spans="1:5">
      <c r="A95" s="115" t="s">
        <v>375</v>
      </c>
    </row>
    <row r="96" spans="1:5">
      <c r="A96" s="115" t="s">
        <v>374</v>
      </c>
    </row>
    <row r="97" spans="1:1">
      <c r="A97" s="115" t="s">
        <v>373</v>
      </c>
    </row>
    <row r="99" spans="1:1">
      <c r="A99" s="115" t="s">
        <v>372</v>
      </c>
    </row>
    <row r="100" spans="1:1">
      <c r="A100" s="115" t="s">
        <v>371</v>
      </c>
    </row>
    <row r="101" spans="1:1">
      <c r="A101" s="115" t="s">
        <v>370</v>
      </c>
    </row>
    <row r="102" spans="1:1">
      <c r="A102" s="115" t="s">
        <v>369</v>
      </c>
    </row>
    <row r="103" spans="1:1">
      <c r="A103" s="115" t="s">
        <v>368</v>
      </c>
    </row>
    <row r="104" spans="1:1">
      <c r="A104" s="115" t="s">
        <v>367</v>
      </c>
    </row>
    <row r="106" spans="1:1">
      <c r="A106" s="115" t="s">
        <v>366</v>
      </c>
    </row>
    <row r="107" spans="1:1">
      <c r="A107" s="115" t="s">
        <v>365</v>
      </c>
    </row>
    <row r="108" spans="1:1">
      <c r="A108" s="115" t="s">
        <v>364</v>
      </c>
    </row>
    <row r="109" spans="1:1">
      <c r="A109" s="115" t="s">
        <v>363</v>
      </c>
    </row>
    <row r="110" spans="1:1">
      <c r="A110" s="115" t="s">
        <v>362</v>
      </c>
    </row>
    <row r="112" spans="1:1">
      <c r="A112" s="115" t="s">
        <v>361</v>
      </c>
    </row>
  </sheetData>
  <mergeCells count="3">
    <mergeCell ref="C84:E84"/>
    <mergeCell ref="C85:E85"/>
    <mergeCell ref="C86:E86"/>
  </mergeCells>
  <phoneticPr fontId="2"/>
  <printOptions horizontalCentered="1"/>
  <pageMargins left="0.70866141732283472" right="0.70866141732283472" top="0.74803149606299213" bottom="0.74803149606299213" header="0.31496062992125984" footer="0.31496062992125984"/>
  <pageSetup paperSize="9" scale="70" fitToHeight="0" orientation="portrait" blackAndWhite="1" r:id="rId1"/>
  <rowBreaks count="1" manualBreakCount="1">
    <brk id="4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D22E62-9CD6-46EB-9EBD-B235C149B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6D3E9C4-2675-4FD7-9987-FA7F18BA2FAE}">
  <ds:schemaRefs>
    <ds:schemaRef ds:uri="http://schemas.microsoft.com/sharepoint/v3/contenttype/forms"/>
  </ds:schemaRefs>
</ds:datastoreItem>
</file>

<file path=customXml/itemProps3.xml><?xml version="1.0" encoding="utf-8"?>
<ds:datastoreItem xmlns:ds="http://schemas.openxmlformats.org/officeDocument/2006/customXml" ds:itemID="{0F570DBE-27FF-413A-88F5-8B98370253F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4-1</vt:lpstr>
      <vt:lpstr>4-2</vt:lpstr>
      <vt:lpstr>4-3</vt:lpstr>
      <vt:lpstr>4-3記載例</vt:lpstr>
      <vt:lpstr>4基準額算出用</vt:lpstr>
      <vt:lpstr>44-1</vt:lpstr>
      <vt:lpstr>44-2</vt:lpstr>
      <vt:lpstr>別紙3-1</vt:lpstr>
      <vt:lpstr>別紙3-2</vt:lpstr>
      <vt:lpstr>別紙3-3</vt:lpstr>
      <vt:lpstr>別紙4-1</vt:lpstr>
      <vt:lpstr>別紙4-2</vt:lpstr>
      <vt:lpstr>別紙4-3</vt:lpstr>
      <vt:lpstr>別紙 15-1</vt:lpstr>
      <vt:lpstr>別紙 15-2</vt:lpstr>
      <vt:lpstr>7-1</vt:lpstr>
      <vt:lpstr>7-2</vt:lpstr>
      <vt:lpstr>4-4</vt:lpstr>
      <vt:lpstr>4-4別紙</vt:lpstr>
      <vt:lpstr>基準額判定シート</vt:lpstr>
      <vt:lpstr>'4-1'!Print_Area</vt:lpstr>
      <vt:lpstr>'4-2'!Print_Area</vt:lpstr>
      <vt:lpstr>'4-3'!Print_Area</vt:lpstr>
      <vt:lpstr>'4-3記載例'!Print_Area</vt:lpstr>
      <vt:lpstr>'44-1'!Print_Area</vt:lpstr>
      <vt:lpstr>'44-2'!Print_Area</vt:lpstr>
      <vt:lpstr>'別紙 15-2'!Print_Area</vt:lpstr>
      <vt:lpstr>'別紙3-1'!Print_Area</vt:lpstr>
      <vt:lpstr>'別紙3-2'!Print_Area</vt:lpstr>
      <vt:lpstr>'別紙4-1'!Print_Area</vt:lpstr>
      <vt:lpstr>'別紙4-2'!Print_Area</vt:lpstr>
      <vt:lpstr>'別紙4-3'!Print_Area</vt:lpstr>
      <vt:lpstr>基準額判定シート!位置情報把握システムを利用していない</vt:lpstr>
      <vt:lpstr>基準額判定シート!位置情報把握システムを利用している</vt:lpstr>
      <vt:lpstr>基準額判定シート!時間数</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新潟県</cp:lastModifiedBy>
  <cp:lastPrinted>2024-09-05T01:16:42Z</cp:lastPrinted>
  <dcterms:created xsi:type="dcterms:W3CDTF">2009-02-26T05:55:00Z</dcterms:created>
  <dcterms:modified xsi:type="dcterms:W3CDTF">2025-08-25T09:07:19Z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